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Septiembre 2022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Sheet1!$A$16:$R$27</definedName>
    <definedName name="DATOS">#REF!</definedName>
    <definedName name="DATOSS">#REF!</definedName>
    <definedName name="_xlnm.Print_Area" localSheetId="0">Sheet1!$A$1:$R$53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6" i="1"/>
  <c r="Q27" i="1"/>
  <c r="Q18" i="1"/>
  <c r="N27" i="1"/>
  <c r="N24" i="1"/>
  <c r="M27" i="1"/>
  <c r="R26" i="1"/>
  <c r="P26" i="1"/>
  <c r="M26" i="1"/>
  <c r="K26" i="1"/>
  <c r="J26" i="1"/>
  <c r="N26" i="1" s="1"/>
  <c r="P24" i="1"/>
  <c r="P27" i="1" s="1"/>
  <c r="M24" i="1"/>
  <c r="K24" i="1"/>
  <c r="J24" i="1"/>
  <c r="R24" i="1" l="1"/>
  <c r="K27" i="1"/>
  <c r="H27" i="1"/>
  <c r="G27" i="1"/>
  <c r="F27" i="1"/>
  <c r="O22" i="1"/>
  <c r="O18" i="1"/>
  <c r="O27" i="1" l="1"/>
  <c r="J20" i="1"/>
  <c r="J22" i="1"/>
  <c r="J18" i="1"/>
  <c r="J27" i="1" l="1"/>
  <c r="M20" i="1"/>
  <c r="L20" i="1"/>
  <c r="I20" i="1"/>
  <c r="M22" i="1"/>
  <c r="L22" i="1"/>
  <c r="I22" i="1"/>
  <c r="I18" i="1"/>
  <c r="P22" i="1" l="1"/>
  <c r="R22" i="1" s="1"/>
  <c r="L27" i="1"/>
  <c r="P18" i="1"/>
  <c r="I27" i="1"/>
  <c r="R18" i="1"/>
  <c r="P20" i="1"/>
  <c r="R20" i="1" s="1"/>
  <c r="Q20" i="1"/>
  <c r="Q22" i="1"/>
  <c r="N20" i="1"/>
  <c r="N18" i="1"/>
  <c r="N22" i="1"/>
  <c r="R27" i="1" l="1"/>
</calcChain>
</file>

<file path=xl/sharedStrings.xml><?xml version="1.0" encoding="utf-8"?>
<sst xmlns="http://schemas.openxmlformats.org/spreadsheetml/2006/main" count="51" uniqueCount="44">
  <si>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</si>
  <si>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</si>
  <si>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</si>
  <si>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</si>
  <si>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</si>
  <si>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</si>
  <si>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</si>
  <si>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</si>
  <si>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</si>
  <si>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</si>
  <si>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</si>
  <si>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</si>
  <si>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</si>
  <si>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</si>
  <si>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</si>
  <si>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</si>
  <si>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</si>
  <si>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</si>
  <si>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</si>
  <si>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</si>
  <si>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</si>
  <si>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</si>
  <si>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</si>
  <si>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</si>
  <si>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</si>
  <si>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</si>
  <si>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</si>
  <si>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</si>
  <si>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</si>
  <si>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División de Seguimiento al Servicio de Alimentación</t>
  </si>
  <si>
    <t>Mercedes Ivelisse Ovalle Marte</t>
  </si>
  <si>
    <t>Encargado (A)</t>
  </si>
  <si>
    <t>Contador</t>
  </si>
  <si>
    <t>Otros</t>
  </si>
  <si>
    <t>Descuentos</t>
  </si>
  <si>
    <t>Departamento de Servicios Estudiantiles</t>
  </si>
  <si>
    <t>Ana Mercedes Contin Cuevas</t>
  </si>
  <si>
    <t>Tecnico De Servicios Sociales</t>
  </si>
  <si>
    <t>Luisa Solano Martin</t>
  </si>
  <si>
    <t>Odontologo Escolar</t>
  </si>
  <si>
    <t>División de Salud Bucal</t>
  </si>
  <si>
    <t>Nómina en Trámite de Pensión Septiembre  2022</t>
  </si>
  <si>
    <t>Departamento de Contabilidad</t>
  </si>
  <si>
    <t>Jorge Anovis Hernández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</si>
</sst>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/>
    <xf numFmtId="0" fontId="32" fillId="35" borderId="15" xfId="0" applyFont="1" applyFill="1" applyBorder="1" applyAlignment="1"/>
    <xf numFmtId="0" fontId="32" fillId="35" borderId="16" xfId="0" applyFont="1" applyFill="1" applyBorder="1" applyAlignment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2" fillId="0" borderId="1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1" xfId="0" quotePrefix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27</xdr:row>
      <xdr:rowOff>638175</xdr:rowOff>
    </xdr:from>
    <xdr:to>
      <xdr:col>17</xdr:col>
      <xdr:colOff>285750</xdr:colOff>
      <xdr:row>53</xdr:row>
      <xdr:rowOff>107950</xdr:rowOff>
    </xdr:to>
    <xdr:pic>
      <xdr:nvPicPr>
        <xdr:cNvPr id="5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240000" y="7429500"/>
          <a:ext cx="6124575" cy="5076825"/>
        </a:xfrm>
        <a:prstGeom prst="rect">
          <a:avLst/>
        </a:prstGeom>
      </xdr:spPr>
    </xdr:pic>
    <xdr:clientData/>
  </xdr:twoCellAnchor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9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7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4" customFormat="1" ht="20.100000000000001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4" customFormat="1" ht="20.10000000000000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s="4" customFormat="1" ht="20.100000000000001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4" customFormat="1" ht="20.100000000000001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s="4" customFormat="1" ht="20.100000000000001" customHeight="1" x14ac:dyDescent="0.35">
      <c r="A10" s="54" t="s">
        <v>41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1" customFormat="1" ht="20.100000000000001" customHeight="1" x14ac:dyDescent="0.25">
      <c r="A12" s="53" t="s">
        <v>25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4" customFormat="1" ht="20.100000000000001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s="6" customFormat="1" ht="20.100000000000001" customHeight="1" x14ac:dyDescent="0.25">
      <c r="A14" s="46" t="s">
        <v>7</v>
      </c>
      <c r="B14" s="45" t="s">
        <v>11</v>
      </c>
      <c r="C14" s="45" t="s">
        <v>9</v>
      </c>
      <c r="D14" s="45" t="s">
        <v>1</v>
      </c>
      <c r="E14" s="45" t="s">
        <v>26</v>
      </c>
      <c r="F14" s="51" t="s">
        <v>17</v>
      </c>
      <c r="G14" s="46" t="s">
        <v>19</v>
      </c>
      <c r="H14" s="46" t="s">
        <v>13</v>
      </c>
      <c r="I14" s="45" t="s">
        <v>20</v>
      </c>
      <c r="J14" s="45"/>
      <c r="K14" s="45"/>
      <c r="L14" s="45"/>
      <c r="M14" s="45"/>
      <c r="N14" s="45"/>
      <c r="O14" s="29"/>
      <c r="P14" s="45" t="s">
        <v>0</v>
      </c>
      <c r="Q14" s="45"/>
      <c r="R14" s="46" t="s">
        <v>18</v>
      </c>
    </row>
    <row r="15" spans="1:18" s="6" customFormat="1" ht="20.100000000000001" customHeight="1" x14ac:dyDescent="0.25">
      <c r="A15" s="46"/>
      <c r="B15" s="45"/>
      <c r="C15" s="45"/>
      <c r="D15" s="45"/>
      <c r="E15" s="45"/>
      <c r="F15" s="51"/>
      <c r="G15" s="46"/>
      <c r="H15" s="46"/>
      <c r="I15" s="48" t="s">
        <v>2</v>
      </c>
      <c r="J15" s="48"/>
      <c r="K15" s="48" t="s">
        <v>14</v>
      </c>
      <c r="L15" s="50" t="s">
        <v>10</v>
      </c>
      <c r="M15" s="50"/>
      <c r="N15" s="48" t="s">
        <v>8</v>
      </c>
      <c r="O15" s="30" t="s">
        <v>33</v>
      </c>
      <c r="P15" s="48" t="s">
        <v>15</v>
      </c>
      <c r="Q15" s="48" t="s">
        <v>3</v>
      </c>
      <c r="R15" s="46"/>
    </row>
    <row r="16" spans="1:18" s="6" customFormat="1" ht="20.100000000000001" customHeight="1" x14ac:dyDescent="0.25">
      <c r="A16" s="47"/>
      <c r="B16" s="57"/>
      <c r="C16" s="57"/>
      <c r="D16" s="57"/>
      <c r="E16" s="57"/>
      <c r="F16" s="52"/>
      <c r="G16" s="47"/>
      <c r="H16" s="47"/>
      <c r="I16" s="19" t="s">
        <v>4</v>
      </c>
      <c r="J16" s="19" t="s">
        <v>21</v>
      </c>
      <c r="K16" s="49"/>
      <c r="L16" s="19" t="s">
        <v>5</v>
      </c>
      <c r="M16" s="19" t="s">
        <v>6</v>
      </c>
      <c r="N16" s="49"/>
      <c r="O16" s="31" t="s">
        <v>34</v>
      </c>
      <c r="P16" s="49"/>
      <c r="Q16" s="49"/>
      <c r="R16" s="47"/>
    </row>
    <row r="17" spans="1:18" s="1" customFormat="1" ht="24.95" customHeight="1" x14ac:dyDescent="0.3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12">
        <v>1</v>
      </c>
      <c r="B18" s="13" t="s">
        <v>22</v>
      </c>
      <c r="C18" s="14" t="s">
        <v>23</v>
      </c>
      <c r="D18" s="12" t="s">
        <v>24</v>
      </c>
      <c r="E18" s="12" t="s">
        <v>27</v>
      </c>
      <c r="F18" s="15">
        <v>290000</v>
      </c>
      <c r="G18" s="15">
        <v>57766.17</v>
      </c>
      <c r="H18" s="15">
        <v>25</v>
      </c>
      <c r="I18" s="15">
        <f>IF(F18&gt;290000,290000*2.87%,F18*2.87%)</f>
        <v>8323</v>
      </c>
      <c r="J18" s="15">
        <f>IF(F18&gt;290000,290000*7.1%,F18*7.1%)</f>
        <v>20590</v>
      </c>
      <c r="K18" s="8">
        <v>748.08</v>
      </c>
      <c r="L18" s="15">
        <v>4943.8</v>
      </c>
      <c r="M18" s="15">
        <v>11530.11</v>
      </c>
      <c r="N18" s="15">
        <f>I18+J18+K18+L18+M18</f>
        <v>46134.99</v>
      </c>
      <c r="O18" s="15">
        <f>H18</f>
        <v>25</v>
      </c>
      <c r="P18" s="15">
        <f>G18+I18+L18+O18</f>
        <v>71057.97</v>
      </c>
      <c r="Q18" s="15">
        <f>J18+K18+M18</f>
        <v>32868.19</v>
      </c>
      <c r="R18" s="15">
        <f>F18-P18</f>
        <v>218942.03</v>
      </c>
    </row>
    <row r="19" spans="1:18" s="21" customFormat="1" ht="24.95" customHeight="1" x14ac:dyDescent="0.3">
      <c r="A19" s="16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2"/>
      <c r="O19" s="32"/>
      <c r="P19" s="32"/>
      <c r="Q19" s="32"/>
      <c r="R19" s="32"/>
    </row>
    <row r="20" spans="1:18" s="27" customFormat="1" ht="24.95" customHeight="1" x14ac:dyDescent="0.25">
      <c r="A20" s="12">
        <v>2</v>
      </c>
      <c r="B20" s="23" t="s">
        <v>43</v>
      </c>
      <c r="C20" s="24" t="s">
        <v>32</v>
      </c>
      <c r="D20" s="22" t="s">
        <v>24</v>
      </c>
      <c r="E20" s="28" t="s">
        <v>27</v>
      </c>
      <c r="F20" s="25">
        <v>60000</v>
      </c>
      <c r="G20" s="25">
        <v>3486.68</v>
      </c>
      <c r="H20" s="25">
        <v>25</v>
      </c>
      <c r="I20" s="25">
        <f>IF(F20&gt;290000,290000*2.87%,F20*2.87%)</f>
        <v>1722</v>
      </c>
      <c r="J20" s="26">
        <f>IF(F20&gt;290000,290000*7.1%,F20*7.1%)</f>
        <v>4260</v>
      </c>
      <c r="K20" s="8">
        <v>690</v>
      </c>
      <c r="L20" s="25">
        <f>IF(F20&gt;156000,156000*3.04%,F20*3.04%)</f>
        <v>1824</v>
      </c>
      <c r="M20" s="25">
        <f>IF(F20&gt;156000,156000*7.09%,F20*7.09%)</f>
        <v>4254</v>
      </c>
      <c r="N20" s="15">
        <f>I20+J20+K20+L20+M20</f>
        <v>12750</v>
      </c>
      <c r="O20" s="15">
        <v>25</v>
      </c>
      <c r="P20" s="15">
        <f>G20+I20+L20+O20</f>
        <v>7057.68</v>
      </c>
      <c r="Q20" s="15">
        <f>J20+K20+M20</f>
        <v>9204</v>
      </c>
      <c r="R20" s="15">
        <f>F20-P20</f>
        <v>52942.32</v>
      </c>
    </row>
    <row r="21" spans="1:18" s="21" customFormat="1" ht="24.95" customHeight="1" x14ac:dyDescent="0.3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2"/>
      <c r="O21" s="32"/>
      <c r="P21" s="32"/>
      <c r="Q21" s="32"/>
      <c r="R21" s="32"/>
    </row>
    <row r="22" spans="1:18" s="27" customFormat="1" ht="24.95" customHeight="1" x14ac:dyDescent="0.25">
      <c r="A22" s="12">
        <v>3</v>
      </c>
      <c r="B22" s="23" t="s">
        <v>30</v>
      </c>
      <c r="C22" s="24" t="s">
        <v>31</v>
      </c>
      <c r="D22" s="22" t="s">
        <v>24</v>
      </c>
      <c r="E22" s="22" t="s">
        <v>28</v>
      </c>
      <c r="F22" s="25">
        <v>90000</v>
      </c>
      <c r="G22" s="25">
        <v>9753.1200000000008</v>
      </c>
      <c r="H22" s="25">
        <v>25</v>
      </c>
      <c r="I22" s="25">
        <f>IF(F22&gt;290000,290000*2.87%,F22*2.87%)</f>
        <v>2583</v>
      </c>
      <c r="J22" s="26">
        <f>IF(F22&gt;290000,290000*7.1%,F22*7.1%)</f>
        <v>6390</v>
      </c>
      <c r="K22" s="8">
        <v>748.08</v>
      </c>
      <c r="L22" s="25">
        <f>IF(F22&gt;156000,156000*3.04%,F22*3.04%)</f>
        <v>2736</v>
      </c>
      <c r="M22" s="25">
        <f>IF(F22&gt;156000,156000*7.09%,F22*7.09%)</f>
        <v>6381</v>
      </c>
      <c r="N22" s="15">
        <f>I22+J22+K22+L22+M22</f>
        <v>18838.080000000002</v>
      </c>
      <c r="O22" s="15">
        <f t="shared" ref="O22" si="0">H22</f>
        <v>25</v>
      </c>
      <c r="P22" s="15">
        <f>G22+I22+L22+O22</f>
        <v>15097.12</v>
      </c>
      <c r="Q22" s="15">
        <f>J22+K22+M22</f>
        <v>13519.08</v>
      </c>
      <c r="R22" s="15">
        <f>F22-P22</f>
        <v>74902.880000000005</v>
      </c>
    </row>
    <row r="23" spans="1:18" s="27" customFormat="1" ht="24.95" customHeight="1" x14ac:dyDescent="0.3">
      <c r="A23" s="16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2"/>
      <c r="O23" s="32"/>
      <c r="P23" s="32"/>
      <c r="Q23" s="32"/>
      <c r="R23" s="32"/>
    </row>
    <row r="24" spans="1:18" s="38" customFormat="1" ht="24.95" customHeight="1" x14ac:dyDescent="0.25">
      <c r="A24" s="34">
        <v>4</v>
      </c>
      <c r="B24" s="40" t="s">
        <v>36</v>
      </c>
      <c r="C24" s="35" t="s">
        <v>37</v>
      </c>
      <c r="D24" s="36" t="s">
        <v>24</v>
      </c>
      <c r="E24" s="36" t="s">
        <v>28</v>
      </c>
      <c r="F24" s="37">
        <v>55000</v>
      </c>
      <c r="G24" s="37">
        <v>2559.6799999999998</v>
      </c>
      <c r="H24" s="37">
        <v>25</v>
      </c>
      <c r="I24" s="37">
        <v>1578.5</v>
      </c>
      <c r="J24" s="37">
        <f t="shared" ref="J24" si="1">F24*7.1%</f>
        <v>3905</v>
      </c>
      <c r="K24" s="37">
        <f t="shared" ref="K24" si="2">F24*1.15%</f>
        <v>632.5</v>
      </c>
      <c r="L24" s="37">
        <v>1672</v>
      </c>
      <c r="M24" s="37">
        <f t="shared" ref="M24" si="3">F24*7.09%</f>
        <v>3899.5</v>
      </c>
      <c r="N24" s="37">
        <f>I24+J24+K24+L24+M24</f>
        <v>11687.5</v>
      </c>
      <c r="O24" s="37">
        <v>28658.31</v>
      </c>
      <c r="P24" s="37">
        <f t="shared" ref="P24" si="4">G24+I24+L24+O24</f>
        <v>34468.49</v>
      </c>
      <c r="Q24" s="37">
        <f>J24+K24+M24</f>
        <v>8437</v>
      </c>
      <c r="R24" s="37">
        <f t="shared" ref="R24" si="5">F24-P24</f>
        <v>20531.509999999998</v>
      </c>
    </row>
    <row r="25" spans="1:18" s="27" customFormat="1" ht="24.95" customHeight="1" x14ac:dyDescent="0.3">
      <c r="A25" s="16" t="s">
        <v>40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2"/>
      <c r="O25" s="32"/>
      <c r="P25" s="32"/>
      <c r="Q25" s="32"/>
      <c r="R25" s="32"/>
    </row>
    <row r="26" spans="1:18" s="39" customFormat="1" ht="24.95" customHeight="1" x14ac:dyDescent="0.25">
      <c r="A26" s="34">
        <v>5</v>
      </c>
      <c r="B26" s="40" t="s">
        <v>38</v>
      </c>
      <c r="C26" s="35" t="s">
        <v>39</v>
      </c>
      <c r="D26" s="36" t="s">
        <v>24</v>
      </c>
      <c r="E26" s="36" t="s">
        <v>28</v>
      </c>
      <c r="F26" s="37">
        <v>41038.800000000003</v>
      </c>
      <c r="G26" s="37">
        <v>589.26</v>
      </c>
      <c r="H26" s="37">
        <v>25</v>
      </c>
      <c r="I26" s="37">
        <v>1177.81</v>
      </c>
      <c r="J26" s="37">
        <f t="shared" ref="J26" si="6">F26*7.1%</f>
        <v>2913.75</v>
      </c>
      <c r="K26" s="37">
        <f t="shared" ref="K26" si="7">F26*1.15%</f>
        <v>471.95</v>
      </c>
      <c r="L26" s="37">
        <v>1247.58</v>
      </c>
      <c r="M26" s="37">
        <f t="shared" ref="M26" si="8">F26*7.09%</f>
        <v>2909.65</v>
      </c>
      <c r="N26" s="37">
        <f t="shared" ref="N26" si="9">I26+J26+K26+L26+M26</f>
        <v>8720.74</v>
      </c>
      <c r="O26" s="37">
        <v>2025</v>
      </c>
      <c r="P26" s="37">
        <f t="shared" ref="P26" si="10">G26+I26+L26+O26</f>
        <v>5039.6499999999996</v>
      </c>
      <c r="Q26" s="37">
        <f>J26+K26+M26</f>
        <v>6295.35</v>
      </c>
      <c r="R26" s="37">
        <f t="shared" ref="R26" si="11">F26-P26</f>
        <v>35999.15</v>
      </c>
    </row>
    <row r="27" spans="1:18" s="1" customFormat="1" ht="24.75" customHeight="1" x14ac:dyDescent="0.25">
      <c r="A27" s="41" t="s">
        <v>16</v>
      </c>
      <c r="B27" s="41"/>
      <c r="C27" s="41"/>
      <c r="D27" s="41"/>
      <c r="E27" s="20"/>
      <c r="F27" s="10">
        <f t="shared" ref="F27:R27" si="12">SUM(F18:F26)</f>
        <v>536038.80000000005</v>
      </c>
      <c r="G27" s="10">
        <f t="shared" si="12"/>
        <v>74154.91</v>
      </c>
      <c r="H27" s="10">
        <f t="shared" si="12"/>
        <v>125</v>
      </c>
      <c r="I27" s="10">
        <f t="shared" si="12"/>
        <v>15384.31</v>
      </c>
      <c r="J27" s="10">
        <f t="shared" si="12"/>
        <v>38058.75</v>
      </c>
      <c r="K27" s="10">
        <f t="shared" si="12"/>
        <v>3290.61</v>
      </c>
      <c r="L27" s="10">
        <f t="shared" si="12"/>
        <v>12423.38</v>
      </c>
      <c r="M27" s="10">
        <f>SUM(M18:M26)</f>
        <v>28974.26</v>
      </c>
      <c r="N27" s="10">
        <f>SUM(N18:N26)</f>
        <v>98131.31</v>
      </c>
      <c r="O27" s="10">
        <f t="shared" si="12"/>
        <v>30758.31</v>
      </c>
      <c r="P27" s="10">
        <f>SUM(P18:P26)</f>
        <v>132720.91</v>
      </c>
      <c r="Q27" s="10">
        <f>SUM(Q18:Q26)</f>
        <v>70323.62</v>
      </c>
      <c r="R27" s="10">
        <f t="shared" si="12"/>
        <v>403317.89</v>
      </c>
    </row>
    <row r="28" spans="1:18" ht="122.25" customHeight="1" x14ac:dyDescent="0.25">
      <c r="F28" s="9"/>
    </row>
    <row r="29" spans="1:18" ht="24.95" customHeight="1" x14ac:dyDescent="0.25">
      <c r="N29" s="7"/>
      <c r="O29" s="7"/>
      <c r="P29" s="7"/>
      <c r="Q29" s="7"/>
      <c r="R29" s="7"/>
    </row>
    <row r="30" spans="1:18" ht="24.95" customHeight="1" x14ac:dyDescent="0.25">
      <c r="N30" s="7"/>
      <c r="O30" s="7"/>
      <c r="P30" s="7"/>
      <c r="Q30" s="7"/>
      <c r="R30" s="7"/>
    </row>
    <row r="31" spans="1:18" ht="18" customHeight="1" x14ac:dyDescent="0.25">
      <c r="N31" s="7"/>
      <c r="O31" s="7"/>
      <c r="P31" s="7"/>
      <c r="Q31" s="7"/>
      <c r="R31" s="7"/>
    </row>
    <row r="32" spans="1:18" ht="24.75" hidden="1" customHeight="1" x14ac:dyDescent="0.25">
      <c r="N32" s="7"/>
      <c r="O32" s="7"/>
      <c r="P32" s="7"/>
      <c r="Q32" s="7"/>
      <c r="R32" s="7"/>
    </row>
    <row r="33" spans="11:18" ht="24.75" hidden="1" customHeight="1" x14ac:dyDescent="0.25">
      <c r="N33" s="7"/>
      <c r="O33" s="7"/>
      <c r="P33" s="7"/>
      <c r="Q33" s="7"/>
      <c r="R33" s="7"/>
    </row>
    <row r="34" spans="11:18" ht="24.75" hidden="1" customHeight="1" x14ac:dyDescent="0.25">
      <c r="N34" s="7"/>
      <c r="O34" s="7"/>
      <c r="P34" s="7"/>
      <c r="Q34" s="7"/>
      <c r="R34" s="7"/>
    </row>
    <row r="35" spans="11:18" ht="24.75" hidden="1" customHeight="1" x14ac:dyDescent="0.25">
      <c r="N35" s="7"/>
      <c r="O35" s="7"/>
      <c r="P35" s="7"/>
      <c r="Q35" s="7"/>
      <c r="R35" s="7"/>
    </row>
    <row r="36" spans="11:18" ht="24.75" hidden="1" customHeight="1" x14ac:dyDescent="0.25">
      <c r="N36" s="7"/>
      <c r="O36" s="7"/>
      <c r="P36" s="7"/>
      <c r="Q36" s="7"/>
      <c r="R36" s="7"/>
    </row>
    <row r="37" spans="11:18" ht="24.75" hidden="1" customHeight="1" x14ac:dyDescent="0.25">
      <c r="N37" s="7"/>
      <c r="O37" s="7"/>
      <c r="P37" s="7"/>
      <c r="Q37" s="7"/>
      <c r="R37" s="7"/>
    </row>
    <row r="38" spans="11:18" ht="24.75" hidden="1" customHeight="1" x14ac:dyDescent="0.25">
      <c r="N38" s="7"/>
      <c r="O38" s="7"/>
      <c r="P38" s="7"/>
      <c r="Q38" s="7"/>
      <c r="R38" s="7"/>
    </row>
    <row r="39" spans="11:18" ht="24.75" hidden="1" customHeight="1" x14ac:dyDescent="0.25">
      <c r="N39" s="7"/>
      <c r="O39" s="7"/>
      <c r="P39" s="7"/>
      <c r="Q39" s="7"/>
      <c r="R39" s="7"/>
    </row>
    <row r="40" spans="11:18" ht="24.75" hidden="1" customHeight="1" x14ac:dyDescent="0.25">
      <c r="K40" s="33"/>
      <c r="N40" s="7"/>
      <c r="O40" s="7"/>
      <c r="P40" s="7"/>
      <c r="Q40" s="7"/>
      <c r="R40" s="7"/>
    </row>
    <row r="41" spans="11:18" ht="24.75" hidden="1" customHeight="1" x14ac:dyDescent="0.25">
      <c r="N41" s="7"/>
      <c r="O41" s="7"/>
      <c r="P41" s="7"/>
      <c r="Q41" s="7"/>
      <c r="R41" s="7"/>
    </row>
    <row r="42" spans="11:18" ht="4.5" customHeight="1" x14ac:dyDescent="0.25"/>
    <row r="43" spans="11:18" ht="270.75" hidden="1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7:D2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2022-09-28T18:41:35Z</cp:lastPrinted>
  <dcterms:created xsi:type="dcterms:W3CDTF">2017-09-27T15:04:47Z</dcterms:created>
  <dcterms:modified xsi:type="dcterms:W3CDTF">2022-09-28T18:41:59Z</dcterms:modified>
</cp:coreProperties>
</file>