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ÑO ESCOLAR 2020-2021\DOCUMENTOS PARA CONSULTA\"/>
    </mc:Choice>
  </mc:AlternateContent>
  <bookViews>
    <workbookView xWindow="0" yWindow="0" windowWidth="25200" windowHeight="11985" activeTab="2"/>
  </bookViews>
  <sheets>
    <sheet name="FACTURA" sheetId="1" r:id="rId1"/>
    <sheet name="ND" sheetId="4" r:id="rId2"/>
    <sheet name="NC" sheetId="5" r:id="rId3"/>
    <sheet name="CONDUCE" sheetId="2" r:id="rId4"/>
    <sheet name="RELACION CONDUCE" sheetId="3" r:id="rId5"/>
  </sheets>
  <definedNames>
    <definedName name="_xlnm.Print_Area" localSheetId="3">CONDUCE!$A$1:$C$45</definedName>
    <definedName name="_xlnm.Print_Area" localSheetId="0">FACTURA!$A$1:$L$44</definedName>
    <definedName name="_xlnm.Print_Area" localSheetId="2">NC!$A$1:$L$44</definedName>
    <definedName name="_xlnm.Print_Area" localSheetId="1">ND!$A$1:$L$44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K36" i="5"/>
  <c r="I32" i="5"/>
  <c r="K39" i="5" s="1"/>
  <c r="J31" i="5"/>
  <c r="D31" i="5"/>
  <c r="G31" i="5" s="1"/>
  <c r="K31" i="5" s="1"/>
  <c r="J30" i="5"/>
  <c r="K38" i="5" s="1"/>
  <c r="D30" i="5"/>
  <c r="H30" i="5" s="1"/>
  <c r="D29" i="5"/>
  <c r="G29" i="5" s="1"/>
  <c r="J28" i="5"/>
  <c r="D28" i="5"/>
  <c r="G28" i="5" s="1"/>
  <c r="K28" i="5" s="1"/>
  <c r="D27" i="5"/>
  <c r="G27" i="5" s="1"/>
  <c r="D26" i="5"/>
  <c r="G26" i="5" s="1"/>
  <c r="J25" i="5"/>
  <c r="D25" i="5"/>
  <c r="G25" i="5" s="1"/>
  <c r="K36" i="4"/>
  <c r="I32" i="4"/>
  <c r="K39" i="4" s="1"/>
  <c r="J31" i="4"/>
  <c r="D31" i="4"/>
  <c r="G31" i="4" s="1"/>
  <c r="K31" i="4" s="1"/>
  <c r="J30" i="4"/>
  <c r="K38" i="4" s="1"/>
  <c r="D30" i="4"/>
  <c r="H30" i="4" s="1"/>
  <c r="D29" i="4"/>
  <c r="G29" i="4" s="1"/>
  <c r="J28" i="4"/>
  <c r="D28" i="4"/>
  <c r="G28" i="4" s="1"/>
  <c r="K28" i="4" s="1"/>
  <c r="D27" i="4"/>
  <c r="G27" i="4" s="1"/>
  <c r="D26" i="4"/>
  <c r="G26" i="4" s="1"/>
  <c r="J25" i="4"/>
  <c r="D25" i="4"/>
  <c r="G25" i="4" s="1"/>
  <c r="G32" i="5" l="1"/>
  <c r="K34" i="5" s="1"/>
  <c r="K25" i="5"/>
  <c r="J26" i="5"/>
  <c r="K26" i="5"/>
  <c r="J29" i="5"/>
  <c r="K29" i="5" s="1"/>
  <c r="J27" i="5"/>
  <c r="K27" i="5"/>
  <c r="H32" i="5"/>
  <c r="K35" i="5" s="1"/>
  <c r="K30" i="5"/>
  <c r="J27" i="4"/>
  <c r="K27" i="4"/>
  <c r="H32" i="4"/>
  <c r="K35" i="4" s="1"/>
  <c r="K30" i="4"/>
  <c r="G32" i="4"/>
  <c r="K34" i="4" s="1"/>
  <c r="K25" i="4"/>
  <c r="J26" i="4"/>
  <c r="K26" i="4" s="1"/>
  <c r="J29" i="4"/>
  <c r="K29" i="4"/>
  <c r="E48" i="3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C27" i="2"/>
  <c r="C26" i="2"/>
  <c r="C25" i="2"/>
  <c r="C24" i="2"/>
  <c r="C23" i="2"/>
  <c r="C22" i="2"/>
  <c r="C21" i="2"/>
  <c r="I32" i="1"/>
  <c r="K39" i="1" s="1"/>
  <c r="J31" i="1"/>
  <c r="D31" i="1"/>
  <c r="G31" i="1" s="1"/>
  <c r="K31" i="1" s="1"/>
  <c r="J30" i="1"/>
  <c r="K38" i="1" s="1"/>
  <c r="D30" i="1"/>
  <c r="H30" i="1" s="1"/>
  <c r="D29" i="1"/>
  <c r="G29" i="1" s="1"/>
  <c r="J28" i="1"/>
  <c r="D28" i="1"/>
  <c r="G28" i="1" s="1"/>
  <c r="K28" i="1" s="1"/>
  <c r="D27" i="1"/>
  <c r="G27" i="1" s="1"/>
  <c r="D26" i="1"/>
  <c r="G26" i="1" s="1"/>
  <c r="J25" i="1"/>
  <c r="G25" i="1"/>
  <c r="K37" i="4" l="1"/>
  <c r="K40" i="4" s="1"/>
  <c r="K37" i="5"/>
  <c r="K40" i="5" s="1"/>
  <c r="J32" i="5"/>
  <c r="K32" i="5"/>
  <c r="K32" i="4"/>
  <c r="J32" i="4"/>
  <c r="J26" i="1"/>
  <c r="K26" i="1" s="1"/>
  <c r="J29" i="1"/>
  <c r="K29" i="1"/>
  <c r="J27" i="1"/>
  <c r="K27" i="1" s="1"/>
  <c r="H32" i="1"/>
  <c r="K30" i="1"/>
  <c r="G32" i="1"/>
  <c r="K34" i="1" s="1"/>
  <c r="K25" i="1"/>
  <c r="K36" i="1"/>
  <c r="J32" i="1" l="1"/>
  <c r="K35" i="1"/>
  <c r="K37" i="1" s="1"/>
  <c r="K32" i="1"/>
  <c r="K40" i="1" l="1"/>
</calcChain>
</file>

<file path=xl/sharedStrings.xml><?xml version="1.0" encoding="utf-8"?>
<sst xmlns="http://schemas.openxmlformats.org/spreadsheetml/2006/main" count="269" uniqueCount="108">
  <si>
    <t>SUPLIDOR EJEMPLO</t>
  </si>
  <si>
    <t>FACTURA GUBERNAMENTAL</t>
  </si>
  <si>
    <t>Calle xxxxxxx, No. 3, Sector xxxxxxxxxxx</t>
  </si>
  <si>
    <t xml:space="preserve"> NCF _B15 XXXXXXXX______</t>
  </si>
  <si>
    <t>Ciudad xxxxxxxxx</t>
  </si>
  <si>
    <t>VALIDO HASTA: DD/MM/AAAA</t>
  </si>
  <si>
    <t>Teléfono xxx-xxx-xxxx</t>
  </si>
  <si>
    <t>RNC-000-0000000-0</t>
  </si>
  <si>
    <t>FECHA: DD/MM/AAAA</t>
  </si>
  <si>
    <t>RNC CLIENTE</t>
  </si>
  <si>
    <t>401-50561-4</t>
  </si>
  <si>
    <t>NOMBRE O RAZON SOCIAL</t>
  </si>
  <si>
    <t>INSTITUTO NACIONAL DE BIENESTAR ESTUDIANTIL</t>
  </si>
  <si>
    <t>Cantidad de Conduces_______________ del No.___________ al ______________</t>
  </si>
  <si>
    <t>ENTREGA ESPECIAL, PERIODO DE EMERGENCIA -COVID-19</t>
  </si>
  <si>
    <t>Total de Kits a facturar</t>
  </si>
  <si>
    <t>PRODUCTOS</t>
  </si>
  <si>
    <t>UNIDAD DE MEDIDA</t>
  </si>
  <si>
    <t>CANT.</t>
  </si>
  <si>
    <t>PRECIO</t>
  </si>
  <si>
    <t>% ITBIS</t>
  </si>
  <si>
    <t>SUB TOTAL PRODUCTOS EXENTOS</t>
  </si>
  <si>
    <t>SUB-TOTAL PRODUCTOS GRAVADOS CON EL 16%</t>
  </si>
  <si>
    <t>SUB-TOTAL PRODUCTOS  GRAVADO CON EL 18%</t>
  </si>
  <si>
    <t>TOTAL ITBIS</t>
  </si>
  <si>
    <t>TOTAL GENERAL</t>
  </si>
  <si>
    <t>Arroz</t>
  </si>
  <si>
    <t>Libras</t>
  </si>
  <si>
    <t>Habichuelas Giritas</t>
  </si>
  <si>
    <t>Exento</t>
  </si>
  <si>
    <t>Pastas Alimenticias</t>
  </si>
  <si>
    <t>Paquete 350 gr.</t>
  </si>
  <si>
    <t>Sardinas en aceite vegetal</t>
  </si>
  <si>
    <t>Lata 4 oz</t>
  </si>
  <si>
    <t>Guineos maduros</t>
  </si>
  <si>
    <t xml:space="preserve">Unidades </t>
  </si>
  <si>
    <t>Aceite vegetal</t>
  </si>
  <si>
    <t>botella 8 oz.</t>
  </si>
  <si>
    <t xml:space="preserve">Huevos </t>
  </si>
  <si>
    <t>Unidades</t>
  </si>
  <si>
    <t>TOTAL</t>
  </si>
  <si>
    <t>SUB-TOTAL</t>
  </si>
  <si>
    <t>Sub total exento</t>
  </si>
  <si>
    <t>Sub total gravado 16%</t>
  </si>
  <si>
    <t>Sub total gravado 18%</t>
  </si>
  <si>
    <t>Sub total</t>
  </si>
  <si>
    <t>ITBIS 16%</t>
  </si>
  <si>
    <t>ITBIS 18%</t>
  </si>
  <si>
    <t>FIRMA Y SELLO DE LA EMPRESA</t>
  </si>
  <si>
    <t>CONDUCE No.__________</t>
  </si>
  <si>
    <t>FECHA_________________</t>
  </si>
  <si>
    <t>NOMBRE CENTRO EDUCATIVO________________________________</t>
  </si>
  <si>
    <t>COD. CENTRO_____</t>
  </si>
  <si>
    <t>DIRECTOR DEL CENTRO___________________________________________</t>
  </si>
  <si>
    <t>TEL._____________</t>
  </si>
  <si>
    <t>DIRECCION___________________________________________________________________</t>
  </si>
  <si>
    <t>PROVINCIA O MUNICIPIO________________________________</t>
  </si>
  <si>
    <t>REGIONAL/DISTRITO______________</t>
  </si>
  <si>
    <t>CANTIDAD</t>
  </si>
  <si>
    <t>ACEITE VEGETAL</t>
  </si>
  <si>
    <t>Libra</t>
  </si>
  <si>
    <t>AJÍES</t>
  </si>
  <si>
    <t>ATÚN ENLATADO EN ACEITE VEGETAL</t>
  </si>
  <si>
    <t>Lata 14 oz</t>
  </si>
  <si>
    <t>AVENA</t>
  </si>
  <si>
    <t>Funda 300 gramos</t>
  </si>
  <si>
    <t xml:space="preserve">AZÚCAR CREMA </t>
  </si>
  <si>
    <t>BACALAO</t>
  </si>
  <si>
    <t>CANELA</t>
  </si>
  <si>
    <t xml:space="preserve">CEBOLLA </t>
  </si>
  <si>
    <t>GALLETA SALADA</t>
  </si>
  <si>
    <t>Unidad</t>
  </si>
  <si>
    <t>GUINEO MADURO</t>
  </si>
  <si>
    <t xml:space="preserve">GUINEOS VERDES </t>
  </si>
  <si>
    <t xml:space="preserve">HARINA DE MAÍZ </t>
  </si>
  <si>
    <t>HUEVO</t>
  </si>
  <si>
    <t>MANTEQUILLA</t>
  </si>
  <si>
    <t>PAN</t>
  </si>
  <si>
    <t>PLÁTANO VERDE</t>
  </si>
  <si>
    <t>QUESO CHEDDAR</t>
  </si>
  <si>
    <t xml:space="preserve">SAL YODADA </t>
  </si>
  <si>
    <t>TOMATE</t>
  </si>
  <si>
    <t>OBSERVACIONES:________________________________________________________</t>
  </si>
  <si>
    <t>_____________________________________________________________________</t>
  </si>
  <si>
    <t>RECIBIDO POR:</t>
  </si>
  <si>
    <t>NOMBRE:____________________________</t>
  </si>
  <si>
    <t>FIRMA:______________________________</t>
  </si>
  <si>
    <t>FECHA RECEPCION:____________________</t>
  </si>
  <si>
    <t>HORA DE RECEPCION__________________</t>
  </si>
  <si>
    <t>FIRMA Y SELLO DEL SUPLIDOR</t>
  </si>
  <si>
    <t>SELLO DEL CENTRO</t>
  </si>
  <si>
    <t>Total de Kits entregados</t>
  </si>
  <si>
    <t>Artículos</t>
  </si>
  <si>
    <t>Cantidad</t>
  </si>
  <si>
    <t>OBSERVACIONES:____________________________________________________________________</t>
  </si>
  <si>
    <t>RELACION DE CONDUCES GENERAL</t>
  </si>
  <si>
    <t>Periodo  del xxxx al xxxx del xxxx</t>
  </si>
  <si>
    <t>ITEM</t>
  </si>
  <si>
    <t>FECHA</t>
  </si>
  <si>
    <t>NO. DE CONDUCE</t>
  </si>
  <si>
    <t>CODIGO Y NOMBRE DEL CENTRO EDUCATIVO</t>
  </si>
  <si>
    <t>CANTIDAD KITS</t>
  </si>
  <si>
    <t>TOTAL DE KITS</t>
  </si>
  <si>
    <t>NOTA DE CREDITO GUBERNAMENTAL</t>
  </si>
  <si>
    <t>NOTA DE DEBITO GUBERNAMENTAL</t>
  </si>
  <si>
    <t xml:space="preserve"> NCF _B03 XXXXXXXX______</t>
  </si>
  <si>
    <t xml:space="preserve"> NCF _B04 XXXXXXXX______</t>
  </si>
  <si>
    <t>Período de factura (PERIODO)_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</si>
</sst>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0000FF"/>
      <name val="Times New Roman"/>
      <family val="1"/>
    </font>
    <font>
      <b/>
      <sz val="15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FF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FF"/>
      <name val="Times New Roman"/>
      <family val="1"/>
    </font>
    <font>
      <sz val="14"/>
      <color rgb="FF0000FF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/>
    <xf numFmtId="0" fontId="4" fillId="0" borderId="1" xfId="0" applyFont="1" applyFill="1" applyBorder="1" applyAlignment="1">
      <alignment horizontal="right"/>
    </xf>
    <xf numFmtId="164" fontId="0" fillId="0" borderId="2" xfId="1" applyNumberFormat="1" applyFont="1" applyBorder="1" applyAlignment="1">
      <alignment horizontal="center"/>
    </xf>
    <xf numFmtId="0" fontId="0" fillId="0" borderId="3" xfId="0" applyBorder="1"/>
    <xf numFmtId="0" fontId="3" fillId="0" borderId="0" xfId="0" applyFont="1"/>
    <xf numFmtId="0" fontId="0" fillId="0" borderId="4" xfId="0" applyBorder="1"/>
    <xf numFmtId="0" fontId="0" fillId="4" borderId="7" xfId="0" applyFill="1" applyBorder="1" applyAlignment="1">
      <alignment vertical="center"/>
    </xf>
    <xf numFmtId="3" fontId="10" fillId="4" borderId="8" xfId="1" applyNumberFormat="1" applyFont="1" applyFill="1" applyBorder="1" applyAlignment="1" applyProtection="1">
      <alignment horizontal="center" vertical="center" wrapText="1"/>
    </xf>
    <xf numFmtId="43" fontId="10" fillId="4" borderId="8" xfId="1" applyFont="1" applyFill="1" applyBorder="1" applyAlignment="1" applyProtection="1">
      <alignment horizontal="center" vertical="center" wrapText="1"/>
    </xf>
    <xf numFmtId="9" fontId="10" fillId="4" borderId="8" xfId="1" applyNumberFormat="1" applyFont="1" applyFill="1" applyBorder="1" applyAlignment="1" applyProtection="1">
      <alignment horizontal="center" vertical="center" wrapText="1"/>
    </xf>
    <xf numFmtId="43" fontId="10" fillId="4" borderId="9" xfId="1" applyFont="1" applyFill="1" applyBorder="1" applyAlignment="1" applyProtection="1">
      <alignment horizontal="center" vertical="center" wrapText="1"/>
    </xf>
    <xf numFmtId="43" fontId="10" fillId="4" borderId="10" xfId="1" applyFont="1" applyFill="1" applyBorder="1" applyAlignment="1" applyProtection="1">
      <alignment horizontal="center" vertical="center" wrapText="1"/>
    </xf>
    <xf numFmtId="43" fontId="11" fillId="4" borderId="7" xfId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0" fontId="10" fillId="4" borderId="8" xfId="1" applyNumberFormat="1" applyFont="1" applyFill="1" applyBorder="1" applyAlignment="1" applyProtection="1">
      <alignment horizontal="center" vertical="center" wrapText="1"/>
    </xf>
    <xf numFmtId="43" fontId="10" fillId="4" borderId="8" xfId="1" applyNumberFormat="1" applyFont="1" applyFill="1" applyBorder="1" applyAlignment="1" applyProtection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43" fontId="10" fillId="4" borderId="9" xfId="1" applyNumberFormat="1" applyFont="1" applyFill="1" applyBorder="1" applyAlignment="1" applyProtection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7" xfId="0" applyFill="1" applyBorder="1" applyAlignment="1">
      <alignment vertical="center"/>
    </xf>
    <xf numFmtId="3" fontId="10" fillId="5" borderId="8" xfId="1" applyNumberFormat="1" applyFont="1" applyFill="1" applyBorder="1" applyAlignment="1" applyProtection="1">
      <alignment horizontal="center" vertical="center" wrapText="1"/>
    </xf>
    <xf numFmtId="43" fontId="10" fillId="5" borderId="8" xfId="1" applyFont="1" applyFill="1" applyBorder="1" applyAlignment="1" applyProtection="1">
      <alignment horizontal="center" vertical="center" wrapText="1"/>
    </xf>
    <xf numFmtId="9" fontId="10" fillId="5" borderId="8" xfId="1" applyNumberFormat="1" applyFont="1" applyFill="1" applyBorder="1" applyAlignment="1" applyProtection="1">
      <alignment horizontal="center" vertical="center" wrapText="1"/>
    </xf>
    <xf numFmtId="43" fontId="10" fillId="5" borderId="9" xfId="1" applyFont="1" applyFill="1" applyBorder="1" applyAlignment="1" applyProtection="1">
      <alignment horizontal="center" vertical="center" wrapText="1"/>
    </xf>
    <xf numFmtId="43" fontId="10" fillId="5" borderId="10" xfId="1" applyNumberFormat="1" applyFont="1" applyFill="1" applyBorder="1" applyAlignment="1" applyProtection="1">
      <alignment horizontal="center" vertical="center" wrapText="1"/>
    </xf>
    <xf numFmtId="43" fontId="11" fillId="5" borderId="7" xfId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13" fillId="6" borderId="0" xfId="0" applyFont="1" applyFill="1" applyBorder="1" applyAlignment="1" applyProtection="1">
      <alignment vertical="center" wrapText="1"/>
    </xf>
    <xf numFmtId="43" fontId="14" fillId="0" borderId="0" xfId="1" applyFont="1" applyFill="1" applyBorder="1" applyAlignment="1" applyProtection="1">
      <alignment horizontal="center" vertical="center"/>
    </xf>
    <xf numFmtId="43" fontId="0" fillId="0" borderId="0" xfId="0" applyNumberFormat="1"/>
    <xf numFmtId="0" fontId="10" fillId="0" borderId="0" xfId="1" applyNumberFormat="1" applyFont="1" applyFill="1" applyBorder="1" applyAlignment="1" applyProtection="1">
      <alignment horizontal="left" vertical="center"/>
    </xf>
    <xf numFmtId="3" fontId="15" fillId="0" borderId="0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43" fontId="14" fillId="0" borderId="0" xfId="1" applyFont="1" applyFill="1" applyBorder="1" applyAlignment="1" applyProtection="1">
      <alignment horizontal="left" vertical="center"/>
    </xf>
    <xf numFmtId="0" fontId="10" fillId="4" borderId="0" xfId="1" applyNumberFormat="1" applyFont="1" applyFill="1" applyBorder="1" applyAlignment="1" applyProtection="1">
      <alignment horizontal="left" vertical="center"/>
    </xf>
    <xf numFmtId="43" fontId="10" fillId="3" borderId="0" xfId="1" applyFont="1" applyFill="1" applyBorder="1" applyAlignment="1" applyProtection="1">
      <alignment horizontal="center" vertical="center" wrapText="1"/>
    </xf>
    <xf numFmtId="43" fontId="16" fillId="3" borderId="8" xfId="1" applyFont="1" applyFill="1" applyBorder="1" applyAlignment="1" applyProtection="1">
      <alignment horizontal="center" vertical="center" wrapText="1"/>
    </xf>
    <xf numFmtId="0" fontId="10" fillId="5" borderId="0" xfId="1" applyNumberFormat="1" applyFont="1" applyFill="1" applyBorder="1" applyAlignment="1" applyProtection="1">
      <alignment horizontal="left" vertical="center"/>
    </xf>
    <xf numFmtId="43" fontId="10" fillId="8" borderId="0" xfId="1" applyFont="1" applyFill="1" applyBorder="1" applyAlignment="1" applyProtection="1">
      <alignment horizontal="center" vertical="center" wrapText="1"/>
    </xf>
    <xf numFmtId="43" fontId="16" fillId="8" borderId="8" xfId="1" applyFont="1" applyFill="1" applyBorder="1" applyAlignment="1" applyProtection="1">
      <alignment horizontal="center" vertical="center" wrapText="1"/>
    </xf>
    <xf numFmtId="0" fontId="10" fillId="9" borderId="0" xfId="1" applyNumberFormat="1" applyFont="1" applyFill="1" applyBorder="1" applyAlignment="1" applyProtection="1">
      <alignment horizontal="left" vertical="center"/>
    </xf>
    <xf numFmtId="43" fontId="10" fillId="10" borderId="0" xfId="1" applyFont="1" applyFill="1" applyBorder="1" applyAlignment="1" applyProtection="1">
      <alignment horizontal="center" vertical="center" wrapText="1"/>
    </xf>
    <xf numFmtId="43" fontId="16" fillId="10" borderId="8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left" vertical="center"/>
    </xf>
    <xf numFmtId="43" fontId="10" fillId="6" borderId="0" xfId="1" applyFont="1" applyFill="1" applyBorder="1" applyAlignment="1" applyProtection="1">
      <alignment horizontal="center" vertical="center" wrapText="1"/>
    </xf>
    <xf numFmtId="43" fontId="16" fillId="7" borderId="8" xfId="1" applyFont="1" applyFill="1" applyBorder="1" applyAlignment="1" applyProtection="1">
      <alignment horizontal="center" vertical="center" wrapText="1"/>
    </xf>
    <xf numFmtId="43" fontId="11" fillId="6" borderId="8" xfId="1" applyFont="1" applyFill="1" applyBorder="1" applyAlignment="1" applyProtection="1">
      <alignment horizontal="center" vertical="center" wrapText="1"/>
    </xf>
    <xf numFmtId="43" fontId="0" fillId="0" borderId="0" xfId="1" applyFont="1"/>
    <xf numFmtId="2" fontId="17" fillId="0" borderId="0" xfId="0" applyNumberFormat="1" applyFont="1" applyFill="1" applyBorder="1" applyAlignment="1" applyProtection="1">
      <alignment horizontal="left" vertical="center"/>
    </xf>
    <xf numFmtId="2" fontId="18" fillId="0" borderId="0" xfId="0" applyNumberFormat="1" applyFont="1" applyFill="1" applyBorder="1" applyAlignment="1" applyProtection="1">
      <alignment horizontal="right" vertical="center"/>
    </xf>
    <xf numFmtId="43" fontId="14" fillId="11" borderId="8" xfId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164" fontId="0" fillId="0" borderId="13" xfId="1" applyNumberFormat="1" applyFont="1" applyBorder="1" applyAlignment="1">
      <alignment horizontal="center"/>
    </xf>
    <xf numFmtId="0" fontId="2" fillId="12" borderId="1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22" fillId="0" borderId="16" xfId="0" applyFont="1" applyBorder="1" applyAlignment="1">
      <alignment vertical="center"/>
    </xf>
    <xf numFmtId="164" fontId="0" fillId="0" borderId="8" xfId="1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/>
    <xf numFmtId="0" fontId="29" fillId="0" borderId="0" xfId="0" applyFont="1" applyAlignment="1">
      <alignment horizontal="center"/>
    </xf>
    <xf numFmtId="0" fontId="4" fillId="7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0" fillId="0" borderId="20" xfId="0" applyBorder="1"/>
    <xf numFmtId="164" fontId="0" fillId="0" borderId="20" xfId="1" applyNumberFormat="1" applyFont="1" applyBorder="1"/>
    <xf numFmtId="0" fontId="4" fillId="0" borderId="8" xfId="0" applyFont="1" applyBorder="1" applyAlignment="1">
      <alignment horizontal="center"/>
    </xf>
    <xf numFmtId="0" fontId="0" fillId="0" borderId="8" xfId="0" applyBorder="1"/>
    <xf numFmtId="164" fontId="0" fillId="0" borderId="8" xfId="1" applyNumberFormat="1" applyFont="1" applyBorder="1"/>
    <xf numFmtId="164" fontId="4" fillId="0" borderId="0" xfId="1" applyNumberFormat="1" applyFont="1"/>
    <xf numFmtId="43" fontId="13" fillId="7" borderId="20" xfId="1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vertical="center" wrapText="1"/>
    </xf>
    <xf numFmtId="0" fontId="0" fillId="4" borderId="22" xfId="0" applyFill="1" applyBorder="1" applyAlignment="1">
      <alignment vertical="center"/>
    </xf>
    <xf numFmtId="3" fontId="10" fillId="4" borderId="6" xfId="1" applyNumberFormat="1" applyFont="1" applyFill="1" applyBorder="1" applyAlignment="1" applyProtection="1">
      <alignment horizontal="center" vertical="center" wrapText="1"/>
    </xf>
    <xf numFmtId="43" fontId="10" fillId="4" borderId="6" xfId="1" applyFont="1" applyFill="1" applyBorder="1" applyAlignment="1" applyProtection="1">
      <alignment horizontal="center" vertical="center" wrapText="1"/>
    </xf>
    <xf numFmtId="9" fontId="10" fillId="4" borderId="6" xfId="1" applyNumberFormat="1" applyFont="1" applyFill="1" applyBorder="1" applyAlignment="1" applyProtection="1">
      <alignment horizontal="center" vertical="center" wrapText="1"/>
    </xf>
    <xf numFmtId="43" fontId="10" fillId="4" borderId="23" xfId="1" applyFont="1" applyFill="1" applyBorder="1" applyAlignment="1" applyProtection="1">
      <alignment horizontal="center" vertical="center" wrapText="1"/>
    </xf>
    <xf numFmtId="43" fontId="10" fillId="4" borderId="21" xfId="1" applyFont="1" applyFill="1" applyBorder="1" applyAlignment="1" applyProtection="1">
      <alignment horizontal="center" vertical="center" wrapText="1"/>
    </xf>
    <xf numFmtId="43" fontId="11" fillId="4" borderId="22" xfId="1" applyFont="1" applyFill="1" applyBorder="1" applyAlignment="1" applyProtection="1">
      <alignment horizontal="center" vertical="center" wrapText="1"/>
    </xf>
    <xf numFmtId="3" fontId="10" fillId="4" borderId="24" xfId="1" applyNumberFormat="1" applyFont="1" applyFill="1" applyBorder="1" applyAlignment="1" applyProtection="1">
      <alignment horizontal="center" vertical="center" wrapText="1"/>
    </xf>
    <xf numFmtId="43" fontId="10" fillId="4" borderId="24" xfId="1" applyFont="1" applyFill="1" applyBorder="1" applyAlignment="1" applyProtection="1">
      <alignment horizontal="center" vertical="center" wrapText="1"/>
    </xf>
    <xf numFmtId="9" fontId="10" fillId="4" borderId="24" xfId="1" applyNumberFormat="1" applyFont="1" applyFill="1" applyBorder="1" applyAlignment="1" applyProtection="1">
      <alignment horizontal="center" vertical="center" wrapText="1"/>
    </xf>
    <xf numFmtId="43" fontId="10" fillId="4" borderId="25" xfId="1" applyNumberFormat="1" applyFont="1" applyFill="1" applyBorder="1" applyAlignment="1" applyProtection="1">
      <alignment horizontal="center" vertical="center" wrapText="1"/>
    </xf>
    <xf numFmtId="43" fontId="10" fillId="4" borderId="11" xfId="1" applyFont="1" applyFill="1" applyBorder="1" applyAlignment="1" applyProtection="1">
      <alignment horizontal="center" vertical="center" wrapText="1"/>
    </xf>
    <xf numFmtId="43" fontId="11" fillId="4" borderId="12" xfId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zoomScale="90" zoomScaleNormal="90" workbookViewId="0">
      <selection activeCell="J30" sqref="J30"/>
    </sheetView>
  </sheetViews>
  <sheetFormatPr defaultColWidth="9.140625" defaultRowHeight="15" x14ac:dyDescent="0.25"/>
  <cols>
    <col min="1" max="1" width="10.7109375" customWidth="1"/>
    <col min="2" max="2" width="25.5703125" customWidth="1"/>
    <col min="3" max="3" width="16.5703125" customWidth="1"/>
    <col min="4" max="4" width="7.5703125" customWidth="1"/>
    <col min="5" max="5" width="10.85546875" customWidth="1"/>
    <col min="6" max="6" width="0" hidden="1" customWidth="1"/>
    <col min="7" max="7" width="15.5703125" customWidth="1"/>
    <col min="8" max="10" width="13" customWidth="1"/>
    <col min="11" max="11" width="16.5703125" customWidth="1"/>
    <col min="13" max="13" width="48" customWidth="1"/>
  </cols>
  <sheetData>
    <row r="1" spans="1:11" x14ac:dyDescent="0.25">
      <c r="A1" s="1"/>
      <c r="B1" s="1"/>
      <c r="C1" s="1"/>
      <c r="D1" s="1"/>
      <c r="K1" s="2"/>
    </row>
    <row r="2" spans="1:11" x14ac:dyDescent="0.25">
      <c r="A2" s="1"/>
      <c r="B2" s="1"/>
      <c r="C2" s="1"/>
      <c r="D2" s="1"/>
      <c r="K2" s="2"/>
    </row>
    <row r="3" spans="1:11" x14ac:dyDescent="0.25">
      <c r="A3" s="1"/>
      <c r="B3" s="1"/>
      <c r="C3" s="1"/>
      <c r="D3" s="1"/>
      <c r="K3" s="2"/>
    </row>
    <row r="4" spans="1:11" x14ac:dyDescent="0.25">
      <c r="A4" s="1"/>
      <c r="B4" s="1"/>
      <c r="C4" s="1"/>
      <c r="D4" s="1"/>
      <c r="K4" s="2"/>
    </row>
    <row r="5" spans="1:11" ht="19.5" x14ac:dyDescent="0.3">
      <c r="A5" s="3" t="s">
        <v>0</v>
      </c>
      <c r="B5" s="4"/>
      <c r="D5" s="4"/>
      <c r="I5" s="5" t="s">
        <v>1</v>
      </c>
      <c r="K5" s="2"/>
    </row>
    <row r="6" spans="1:11" x14ac:dyDescent="0.25">
      <c r="A6" s="3" t="s">
        <v>2</v>
      </c>
      <c r="B6" s="4"/>
      <c r="D6" s="4"/>
      <c r="I6" s="1" t="s">
        <v>3</v>
      </c>
      <c r="K6" s="2"/>
    </row>
    <row r="7" spans="1:11" x14ac:dyDescent="0.25">
      <c r="A7" s="3" t="s">
        <v>4</v>
      </c>
      <c r="B7" s="4"/>
      <c r="D7" s="4"/>
      <c r="I7" s="1" t="s">
        <v>5</v>
      </c>
      <c r="K7" s="2"/>
    </row>
    <row r="8" spans="1:11" x14ac:dyDescent="0.25">
      <c r="A8" s="3" t="s">
        <v>6</v>
      </c>
      <c r="B8" s="4"/>
      <c r="C8" s="4"/>
      <c r="D8" s="4"/>
      <c r="K8" s="2"/>
    </row>
    <row r="9" spans="1:11" x14ac:dyDescent="0.25">
      <c r="A9" s="3" t="s">
        <v>7</v>
      </c>
      <c r="B9" s="4"/>
      <c r="C9" s="4"/>
      <c r="D9" s="4"/>
      <c r="K9" s="2"/>
    </row>
    <row r="10" spans="1:11" x14ac:dyDescent="0.25">
      <c r="A10" s="1" t="s">
        <v>8</v>
      </c>
      <c r="B10" s="1"/>
      <c r="C10" s="1"/>
      <c r="D10" s="1"/>
      <c r="K10" s="2"/>
    </row>
    <row r="11" spans="1:11" ht="19.5" x14ac:dyDescent="0.3">
      <c r="B11" s="5"/>
      <c r="C11" s="5"/>
      <c r="D11" s="5"/>
      <c r="K11" s="2"/>
    </row>
    <row r="12" spans="1:11" x14ac:dyDescent="0.25">
      <c r="A12" s="1"/>
      <c r="B12" s="1"/>
      <c r="C12" s="1"/>
      <c r="D12" s="1"/>
      <c r="K12" s="2"/>
    </row>
    <row r="13" spans="1:11" x14ac:dyDescent="0.25">
      <c r="B13" s="1"/>
      <c r="C13" s="1"/>
      <c r="D13" s="1"/>
      <c r="K13" s="2"/>
    </row>
    <row r="14" spans="1:11" x14ac:dyDescent="0.25">
      <c r="A14" s="1" t="s">
        <v>9</v>
      </c>
      <c r="C14" s="6" t="s">
        <v>10</v>
      </c>
      <c r="D14" s="1"/>
      <c r="K14" s="2"/>
    </row>
    <row r="15" spans="1:11" x14ac:dyDescent="0.25">
      <c r="A15" s="1" t="s">
        <v>11</v>
      </c>
      <c r="C15" s="6" t="s">
        <v>12</v>
      </c>
      <c r="D15" s="1"/>
      <c r="K15" s="2"/>
    </row>
    <row r="16" spans="1:11" x14ac:dyDescent="0.25">
      <c r="B16" s="1"/>
      <c r="C16" s="1"/>
      <c r="D16" s="1"/>
      <c r="K16" s="2"/>
    </row>
    <row r="17" spans="1:13" x14ac:dyDescent="0.25">
      <c r="A17" s="1" t="s">
        <v>107</v>
      </c>
      <c r="B17" s="6"/>
      <c r="C17" s="1"/>
      <c r="D17" s="1"/>
      <c r="K17" s="2"/>
    </row>
    <row r="18" spans="1:13" x14ac:dyDescent="0.25">
      <c r="A18" s="1" t="s">
        <v>13</v>
      </c>
      <c r="B18" s="1"/>
      <c r="C18" s="1"/>
      <c r="D18" s="1"/>
      <c r="K18" s="2"/>
    </row>
    <row r="19" spans="1:13" x14ac:dyDescent="0.25">
      <c r="A19" s="1"/>
      <c r="B19" s="1"/>
      <c r="C19" s="1"/>
      <c r="D19" s="1"/>
      <c r="K19" s="2"/>
    </row>
    <row r="20" spans="1:13" x14ac:dyDescent="0.25">
      <c r="A20" s="6" t="s">
        <v>14</v>
      </c>
      <c r="B20" s="1"/>
      <c r="C20" s="1"/>
      <c r="D20" s="1"/>
      <c r="K20" s="2"/>
    </row>
    <row r="21" spans="1:13" x14ac:dyDescent="0.25">
      <c r="A21" s="6"/>
      <c r="B21" s="1"/>
      <c r="C21" s="1"/>
      <c r="D21" s="1"/>
      <c r="K21" s="2"/>
    </row>
    <row r="22" spans="1:13" x14ac:dyDescent="0.25">
      <c r="B22" s="7" t="s">
        <v>15</v>
      </c>
      <c r="C22" s="8">
        <v>4244</v>
      </c>
      <c r="D22" s="9"/>
      <c r="K22" s="2"/>
      <c r="M22" s="10"/>
    </row>
    <row r="23" spans="1:13" ht="15.75" thickBot="1" x14ac:dyDescent="0.3">
      <c r="C23" s="108"/>
    </row>
    <row r="24" spans="1:13" ht="48.75" thickBot="1" x14ac:dyDescent="0.3">
      <c r="B24" s="109" t="s">
        <v>16</v>
      </c>
      <c r="C24" s="110" t="s">
        <v>17</v>
      </c>
      <c r="D24" s="110" t="s">
        <v>18</v>
      </c>
      <c r="E24" s="110" t="s">
        <v>19</v>
      </c>
      <c r="F24" s="110" t="s">
        <v>20</v>
      </c>
      <c r="G24" s="110" t="s">
        <v>21</v>
      </c>
      <c r="H24" s="110" t="s">
        <v>22</v>
      </c>
      <c r="I24" s="111" t="s">
        <v>23</v>
      </c>
      <c r="J24" s="109" t="s">
        <v>24</v>
      </c>
      <c r="K24" s="112" t="s">
        <v>25</v>
      </c>
    </row>
    <row r="25" spans="1:13" ht="23.25" customHeight="1" x14ac:dyDescent="0.25">
      <c r="B25" s="94" t="s">
        <v>26</v>
      </c>
      <c r="C25" s="95" t="s">
        <v>27</v>
      </c>
      <c r="D25" s="96">
        <f>2*C22</f>
        <v>8488</v>
      </c>
      <c r="E25" s="97">
        <v>30.35</v>
      </c>
      <c r="F25" s="98">
        <v>0.16</v>
      </c>
      <c r="G25" s="97">
        <f>D25*E25</f>
        <v>257610.80000000002</v>
      </c>
      <c r="H25" s="97">
        <v>0</v>
      </c>
      <c r="I25" s="99">
        <v>0</v>
      </c>
      <c r="J25" s="100">
        <f>+H25*0.16</f>
        <v>0</v>
      </c>
      <c r="K25" s="101">
        <f t="shared" ref="K25:K29" si="0">+G25+H25+I25+J25</f>
        <v>257610.80000000002</v>
      </c>
    </row>
    <row r="26" spans="1:13" ht="23.25" customHeight="1" x14ac:dyDescent="0.25">
      <c r="B26" s="19" t="s">
        <v>28</v>
      </c>
      <c r="C26" s="12" t="s">
        <v>27</v>
      </c>
      <c r="D26" s="13">
        <f>1*+C22</f>
        <v>4244</v>
      </c>
      <c r="E26" s="14">
        <v>68.44</v>
      </c>
      <c r="F26" s="20" t="s">
        <v>29</v>
      </c>
      <c r="G26" s="21">
        <f>D26*E26</f>
        <v>290459.36</v>
      </c>
      <c r="H26" s="14">
        <v>0</v>
      </c>
      <c r="I26" s="16">
        <v>0</v>
      </c>
      <c r="J26" s="17">
        <f>+G26*0</f>
        <v>0</v>
      </c>
      <c r="K26" s="18">
        <f t="shared" si="0"/>
        <v>290459.36</v>
      </c>
    </row>
    <row r="27" spans="1:13" ht="23.25" customHeight="1" x14ac:dyDescent="0.25">
      <c r="B27" s="22" t="s">
        <v>30</v>
      </c>
      <c r="C27" s="12" t="s">
        <v>31</v>
      </c>
      <c r="D27" s="13">
        <f>1*C22</f>
        <v>4244</v>
      </c>
      <c r="E27" s="14">
        <v>30.56</v>
      </c>
      <c r="F27" s="20" t="s">
        <v>29</v>
      </c>
      <c r="G27" s="21">
        <f>E27*D27</f>
        <v>129696.64</v>
      </c>
      <c r="H27" s="14">
        <v>0</v>
      </c>
      <c r="I27" s="16">
        <v>0</v>
      </c>
      <c r="J27" s="17">
        <f>+G27*0</f>
        <v>0</v>
      </c>
      <c r="K27" s="18">
        <f t="shared" si="0"/>
        <v>129696.64</v>
      </c>
    </row>
    <row r="28" spans="1:13" ht="23.25" customHeight="1" x14ac:dyDescent="0.25">
      <c r="B28" s="23" t="s">
        <v>32</v>
      </c>
      <c r="C28" s="12" t="s">
        <v>33</v>
      </c>
      <c r="D28" s="13">
        <f>C22*3</f>
        <v>12732</v>
      </c>
      <c r="E28" s="14">
        <v>36.06</v>
      </c>
      <c r="F28" s="15">
        <v>0.18</v>
      </c>
      <c r="G28" s="21">
        <f>E28*D28</f>
        <v>459115.92000000004</v>
      </c>
      <c r="H28" s="14">
        <v>0</v>
      </c>
      <c r="I28" s="24">
        <v>0</v>
      </c>
      <c r="J28" s="17">
        <f>+I28*0.18</f>
        <v>0</v>
      </c>
      <c r="K28" s="18">
        <f t="shared" si="0"/>
        <v>459115.92000000004</v>
      </c>
    </row>
    <row r="29" spans="1:13" ht="23.25" customHeight="1" x14ac:dyDescent="0.25">
      <c r="B29" s="23" t="s">
        <v>34</v>
      </c>
      <c r="C29" s="12" t="s">
        <v>35</v>
      </c>
      <c r="D29" s="13">
        <f>C22*5</f>
        <v>21220</v>
      </c>
      <c r="E29" s="14">
        <v>8.56</v>
      </c>
      <c r="F29" s="20" t="s">
        <v>29</v>
      </c>
      <c r="G29" s="21">
        <f>E29*D29</f>
        <v>181643.2</v>
      </c>
      <c r="H29" s="14">
        <v>0</v>
      </c>
      <c r="I29" s="16">
        <v>0</v>
      </c>
      <c r="J29" s="17">
        <f>+G29*0</f>
        <v>0</v>
      </c>
      <c r="K29" s="18">
        <f t="shared" si="0"/>
        <v>181643.2</v>
      </c>
    </row>
    <row r="30" spans="1:13" ht="23.25" customHeight="1" x14ac:dyDescent="0.25">
      <c r="B30" s="25" t="s">
        <v>36</v>
      </c>
      <c r="C30" s="26" t="s">
        <v>37</v>
      </c>
      <c r="D30" s="27">
        <f>C22*1</f>
        <v>4244</v>
      </c>
      <c r="E30" s="28">
        <v>34.81</v>
      </c>
      <c r="F30" s="29">
        <v>0.16</v>
      </c>
      <c r="G30" s="28">
        <v>0</v>
      </c>
      <c r="H30" s="28">
        <f>E30*D30</f>
        <v>147733.64000000001</v>
      </c>
      <c r="I30" s="30">
        <v>0</v>
      </c>
      <c r="J30" s="31">
        <f>(5.57*C22)</f>
        <v>23639.08</v>
      </c>
      <c r="K30" s="32">
        <f>+G30+H30+I30+J30</f>
        <v>171372.72000000003</v>
      </c>
    </row>
    <row r="31" spans="1:13" ht="23.25" customHeight="1" thickBot="1" x14ac:dyDescent="0.3">
      <c r="B31" s="33" t="s">
        <v>38</v>
      </c>
      <c r="C31" s="34" t="s">
        <v>39</v>
      </c>
      <c r="D31" s="102">
        <f>C22*6</f>
        <v>25464</v>
      </c>
      <c r="E31" s="103">
        <v>7.33</v>
      </c>
      <c r="F31" s="104">
        <v>0.18</v>
      </c>
      <c r="G31" s="103">
        <f>D31*E31</f>
        <v>186651.12</v>
      </c>
      <c r="H31" s="103">
        <v>0</v>
      </c>
      <c r="I31" s="105">
        <v>0</v>
      </c>
      <c r="J31" s="106">
        <f>+H31*0.16</f>
        <v>0</v>
      </c>
      <c r="K31" s="107">
        <f>+G31+H31+I31+J31</f>
        <v>186651.12</v>
      </c>
    </row>
    <row r="32" spans="1:13" ht="23.25" customHeight="1" x14ac:dyDescent="0.25">
      <c r="B32" s="35" t="s">
        <v>40</v>
      </c>
      <c r="C32" s="36"/>
      <c r="E32" s="37"/>
      <c r="F32" s="38" t="s">
        <v>41</v>
      </c>
      <c r="G32" s="93">
        <f>SUM(G25:G31)</f>
        <v>1505177.04</v>
      </c>
      <c r="H32" s="93">
        <f>SUM(H25:H31)</f>
        <v>147733.64000000001</v>
      </c>
      <c r="I32" s="93">
        <f>SUM(I25:I31)</f>
        <v>0</v>
      </c>
      <c r="J32" s="93">
        <f>SUM(J25:J31)</f>
        <v>23639.08</v>
      </c>
      <c r="K32" s="93">
        <f>SUM(K25:K31)</f>
        <v>1676549.7600000002</v>
      </c>
    </row>
    <row r="33" spans="1:13" ht="15.75" x14ac:dyDescent="0.25">
      <c r="B33" s="35"/>
      <c r="C33" s="36"/>
      <c r="F33" s="38"/>
      <c r="G33" s="39"/>
      <c r="H33" s="39"/>
      <c r="I33" s="39"/>
      <c r="J33" s="39"/>
      <c r="K33" s="39"/>
    </row>
    <row r="34" spans="1:13" ht="18" customHeight="1" x14ac:dyDescent="0.25">
      <c r="A34" s="40"/>
      <c r="B34" s="35"/>
      <c r="C34" s="41"/>
      <c r="F34" s="38"/>
      <c r="G34" s="39"/>
      <c r="H34" s="39"/>
      <c r="I34" s="42" t="s">
        <v>42</v>
      </c>
      <c r="J34" s="43"/>
      <c r="K34" s="44">
        <f>+G32</f>
        <v>1505177.04</v>
      </c>
    </row>
    <row r="35" spans="1:13" ht="18" customHeight="1" x14ac:dyDescent="0.25">
      <c r="A35" s="40"/>
      <c r="B35" s="35"/>
      <c r="C35" s="35"/>
      <c r="D35" s="39"/>
      <c r="E35" s="36"/>
      <c r="F35" s="38"/>
      <c r="G35" s="39"/>
      <c r="H35" s="39"/>
      <c r="I35" s="45" t="s">
        <v>43</v>
      </c>
      <c r="J35" s="46"/>
      <c r="K35" s="47">
        <f>+H32</f>
        <v>147733.64000000001</v>
      </c>
    </row>
    <row r="36" spans="1:13" ht="18" customHeight="1" x14ac:dyDescent="0.25">
      <c r="A36" s="40"/>
      <c r="B36" s="35"/>
      <c r="C36" s="35"/>
      <c r="D36" s="39"/>
      <c r="E36" s="36"/>
      <c r="F36" s="38"/>
      <c r="G36" s="39"/>
      <c r="H36" s="39"/>
      <c r="I36" s="48" t="s">
        <v>44</v>
      </c>
      <c r="J36" s="49"/>
      <c r="K36" s="50">
        <f>+I32</f>
        <v>0</v>
      </c>
    </row>
    <row r="37" spans="1:13" ht="18" customHeight="1" x14ac:dyDescent="0.25">
      <c r="B37" s="51"/>
      <c r="C37" s="51"/>
      <c r="D37" s="52"/>
      <c r="F37" s="53"/>
      <c r="G37" s="39"/>
      <c r="H37" s="39"/>
      <c r="I37" s="54" t="s">
        <v>45</v>
      </c>
      <c r="J37" s="55"/>
      <c r="K37" s="56">
        <f>+K34+K35+K36</f>
        <v>1652910.6800000002</v>
      </c>
    </row>
    <row r="38" spans="1:13" ht="18" customHeight="1" x14ac:dyDescent="0.25">
      <c r="B38" s="51"/>
      <c r="C38" s="51"/>
      <c r="D38" s="52"/>
      <c r="E38" s="53"/>
      <c r="F38" s="53"/>
      <c r="G38" s="39"/>
      <c r="H38" s="39"/>
      <c r="I38" s="38" t="s">
        <v>46</v>
      </c>
      <c r="J38" s="55"/>
      <c r="K38" s="57">
        <f>J30</f>
        <v>23639.08</v>
      </c>
      <c r="M38" s="58"/>
    </row>
    <row r="39" spans="1:13" ht="18" customHeight="1" x14ac:dyDescent="0.25">
      <c r="B39" s="51"/>
      <c r="C39" s="51"/>
      <c r="D39" s="52"/>
      <c r="E39" s="53"/>
      <c r="F39" s="53"/>
      <c r="G39" s="39"/>
      <c r="H39" s="39"/>
      <c r="I39" s="38" t="s">
        <v>47</v>
      </c>
      <c r="J39" s="55"/>
      <c r="K39" s="57">
        <f>+I32*0.18</f>
        <v>0</v>
      </c>
    </row>
    <row r="40" spans="1:13" ht="18" customHeight="1" x14ac:dyDescent="0.25">
      <c r="B40" s="51"/>
      <c r="C40" s="51"/>
      <c r="D40" s="52"/>
      <c r="E40" s="53"/>
      <c r="F40" s="53"/>
      <c r="G40" s="39"/>
      <c r="H40" s="39"/>
      <c r="I40" s="59" t="s">
        <v>25</v>
      </c>
      <c r="J40" s="60"/>
      <c r="K40" s="61">
        <f>SUM(K37:K39)</f>
        <v>1676549.7600000002</v>
      </c>
    </row>
    <row r="41" spans="1:13" ht="17.25" x14ac:dyDescent="0.3">
      <c r="A41" s="113" t="s">
        <v>48</v>
      </c>
      <c r="B41" s="113"/>
      <c r="C41" s="113"/>
      <c r="D41" s="113"/>
      <c r="E41" s="113"/>
      <c r="G41" s="39"/>
      <c r="H41" s="39"/>
    </row>
    <row r="44" spans="1:13" ht="36.75" customHeight="1" x14ac:dyDescent="0.3">
      <c r="A44" s="62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63"/>
      <c r="M44" s="63"/>
    </row>
  </sheetData>
  <mergeCells count="2">
    <mergeCell ref="A41:E41"/>
    <mergeCell ref="B44:K44"/>
  </mergeCells>
  <dataValidations count="1">
    <dataValidation type="decimal" allowBlank="1" showInputMessage="1" showErrorMessage="1" sqref="B24:K24 B33:J40 K33">
      <formula1>0.001</formula1>
      <formula2>0.001</formula2>
    </dataValidation>
  </dataValidations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  <ignoredErrors>
    <ignoredError sqref="J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zoomScale="90" zoomScaleNormal="90" workbookViewId="0">
      <selection activeCell="I7" sqref="I7"/>
    </sheetView>
  </sheetViews>
  <sheetFormatPr defaultColWidth="9.140625" defaultRowHeight="15" x14ac:dyDescent="0.25"/>
  <cols>
    <col min="1" max="1" width="10.7109375" customWidth="1"/>
    <col min="2" max="2" width="25.5703125" customWidth="1"/>
    <col min="3" max="3" width="16.5703125" customWidth="1"/>
    <col min="4" max="4" width="7.5703125" customWidth="1"/>
    <col min="5" max="5" width="10.85546875" customWidth="1"/>
    <col min="6" max="6" width="0" hidden="1" customWidth="1"/>
    <col min="7" max="7" width="15.5703125" customWidth="1"/>
    <col min="8" max="10" width="13" customWidth="1"/>
    <col min="11" max="11" width="16.5703125" customWidth="1"/>
    <col min="13" max="13" width="48" customWidth="1"/>
  </cols>
  <sheetData>
    <row r="1" spans="1:11" x14ac:dyDescent="0.25">
      <c r="A1" s="1"/>
      <c r="B1" s="1"/>
      <c r="C1" s="1"/>
      <c r="D1" s="1"/>
      <c r="K1" s="2"/>
    </row>
    <row r="2" spans="1:11" x14ac:dyDescent="0.25">
      <c r="A2" s="1"/>
      <c r="B2" s="1"/>
      <c r="C2" s="1"/>
      <c r="D2" s="1"/>
      <c r="K2" s="2"/>
    </row>
    <row r="3" spans="1:11" x14ac:dyDescent="0.25">
      <c r="A3" s="1"/>
      <c r="B3" s="1"/>
      <c r="C3" s="1"/>
      <c r="D3" s="1"/>
      <c r="K3" s="2"/>
    </row>
    <row r="4" spans="1:11" x14ac:dyDescent="0.25">
      <c r="A4" s="1"/>
      <c r="B4" s="1"/>
      <c r="C4" s="1"/>
      <c r="D4" s="1"/>
      <c r="K4" s="2"/>
    </row>
    <row r="5" spans="1:11" ht="19.5" x14ac:dyDescent="0.3">
      <c r="A5" s="3" t="s">
        <v>0</v>
      </c>
      <c r="B5" s="4"/>
      <c r="D5" s="4"/>
      <c r="I5" s="5" t="s">
        <v>104</v>
      </c>
      <c r="K5" s="2"/>
    </row>
    <row r="6" spans="1:11" x14ac:dyDescent="0.25">
      <c r="A6" s="3" t="s">
        <v>2</v>
      </c>
      <c r="B6" s="4"/>
      <c r="D6" s="4"/>
      <c r="I6" s="1" t="s">
        <v>105</v>
      </c>
      <c r="K6" s="2"/>
    </row>
    <row r="7" spans="1:11" x14ac:dyDescent="0.25">
      <c r="A7" s="3" t="s">
        <v>4</v>
      </c>
      <c r="B7" s="4"/>
      <c r="D7" s="4"/>
      <c r="I7" s="1"/>
      <c r="K7" s="2"/>
    </row>
    <row r="8" spans="1:11" x14ac:dyDescent="0.25">
      <c r="A8" s="3" t="s">
        <v>6</v>
      </c>
      <c r="B8" s="4"/>
      <c r="C8" s="4"/>
      <c r="D8" s="4"/>
      <c r="K8" s="2"/>
    </row>
    <row r="9" spans="1:11" x14ac:dyDescent="0.25">
      <c r="A9" s="3" t="s">
        <v>7</v>
      </c>
      <c r="B9" s="4"/>
      <c r="C9" s="4"/>
      <c r="D9" s="4"/>
      <c r="K9" s="2"/>
    </row>
    <row r="10" spans="1:11" x14ac:dyDescent="0.25">
      <c r="A10" s="1" t="s">
        <v>8</v>
      </c>
      <c r="B10" s="1"/>
      <c r="C10" s="1"/>
      <c r="D10" s="1"/>
      <c r="K10" s="2"/>
    </row>
    <row r="11" spans="1:11" ht="19.5" x14ac:dyDescent="0.3">
      <c r="B11" s="5"/>
      <c r="C11" s="5"/>
      <c r="D11" s="5"/>
      <c r="K11" s="2"/>
    </row>
    <row r="12" spans="1:11" x14ac:dyDescent="0.25">
      <c r="A12" s="1"/>
      <c r="B12" s="1"/>
      <c r="C12" s="1"/>
      <c r="D12" s="1"/>
      <c r="K12" s="2"/>
    </row>
    <row r="13" spans="1:11" x14ac:dyDescent="0.25">
      <c r="B13" s="1"/>
      <c r="C13" s="1"/>
      <c r="D13" s="1"/>
      <c r="K13" s="2"/>
    </row>
    <row r="14" spans="1:11" x14ac:dyDescent="0.25">
      <c r="A14" s="1" t="s">
        <v>9</v>
      </c>
      <c r="C14" s="6" t="s">
        <v>10</v>
      </c>
      <c r="D14" s="1"/>
      <c r="K14" s="2"/>
    </row>
    <row r="15" spans="1:11" x14ac:dyDescent="0.25">
      <c r="A15" s="1" t="s">
        <v>11</v>
      </c>
      <c r="C15" s="6" t="s">
        <v>12</v>
      </c>
      <c r="D15" s="1"/>
      <c r="K15" s="2"/>
    </row>
    <row r="16" spans="1:11" x14ac:dyDescent="0.25">
      <c r="B16" s="1"/>
      <c r="C16" s="1"/>
      <c r="D16" s="1"/>
      <c r="K16" s="2"/>
    </row>
    <row r="17" spans="1:13" x14ac:dyDescent="0.25">
      <c r="A17" s="1" t="s">
        <v>107</v>
      </c>
      <c r="B17" s="6"/>
      <c r="C17" s="1"/>
      <c r="D17" s="1"/>
      <c r="K17" s="2"/>
    </row>
    <row r="18" spans="1:13" x14ac:dyDescent="0.25">
      <c r="A18" s="1" t="s">
        <v>13</v>
      </c>
      <c r="B18" s="1"/>
      <c r="C18" s="1"/>
      <c r="D18" s="1"/>
      <c r="K18" s="2"/>
    </row>
    <row r="19" spans="1:13" x14ac:dyDescent="0.25">
      <c r="A19" s="1"/>
      <c r="B19" s="1"/>
      <c r="C19" s="1"/>
      <c r="D19" s="1"/>
      <c r="K19" s="2"/>
    </row>
    <row r="20" spans="1:13" x14ac:dyDescent="0.25">
      <c r="A20" s="6" t="s">
        <v>14</v>
      </c>
      <c r="B20" s="1"/>
      <c r="C20" s="1"/>
      <c r="D20" s="1"/>
      <c r="K20" s="2"/>
    </row>
    <row r="21" spans="1:13" x14ac:dyDescent="0.25">
      <c r="A21" s="6"/>
      <c r="B21" s="1"/>
      <c r="C21" s="1"/>
      <c r="D21" s="1"/>
      <c r="K21" s="2"/>
    </row>
    <row r="22" spans="1:13" x14ac:dyDescent="0.25">
      <c r="B22" s="7" t="s">
        <v>15</v>
      </c>
      <c r="C22" s="8">
        <v>50</v>
      </c>
      <c r="D22" s="9"/>
      <c r="K22" s="2"/>
      <c r="M22" s="10"/>
    </row>
    <row r="23" spans="1:13" ht="15.75" thickBot="1" x14ac:dyDescent="0.3">
      <c r="C23" s="108"/>
    </row>
    <row r="24" spans="1:13" ht="48.75" thickBot="1" x14ac:dyDescent="0.3">
      <c r="B24" s="109" t="s">
        <v>16</v>
      </c>
      <c r="C24" s="110" t="s">
        <v>17</v>
      </c>
      <c r="D24" s="110" t="s">
        <v>18</v>
      </c>
      <c r="E24" s="110" t="s">
        <v>19</v>
      </c>
      <c r="F24" s="110" t="s">
        <v>20</v>
      </c>
      <c r="G24" s="110" t="s">
        <v>21</v>
      </c>
      <c r="H24" s="110" t="s">
        <v>22</v>
      </c>
      <c r="I24" s="111" t="s">
        <v>23</v>
      </c>
      <c r="J24" s="109" t="s">
        <v>24</v>
      </c>
      <c r="K24" s="112" t="s">
        <v>25</v>
      </c>
    </row>
    <row r="25" spans="1:13" ht="23.25" customHeight="1" x14ac:dyDescent="0.25">
      <c r="B25" s="94" t="s">
        <v>26</v>
      </c>
      <c r="C25" s="95" t="s">
        <v>27</v>
      </c>
      <c r="D25" s="96">
        <f>2*C22</f>
        <v>100</v>
      </c>
      <c r="E25" s="97">
        <v>30.35</v>
      </c>
      <c r="F25" s="98">
        <v>0.16</v>
      </c>
      <c r="G25" s="97">
        <f>D25*E25</f>
        <v>3035</v>
      </c>
      <c r="H25" s="97">
        <v>0</v>
      </c>
      <c r="I25" s="99">
        <v>0</v>
      </c>
      <c r="J25" s="100">
        <f>+H25*0.16</f>
        <v>0</v>
      </c>
      <c r="K25" s="101">
        <f t="shared" ref="K25:K29" si="0">+G25+H25+I25+J25</f>
        <v>3035</v>
      </c>
    </row>
    <row r="26" spans="1:13" ht="23.25" customHeight="1" x14ac:dyDescent="0.25">
      <c r="B26" s="19" t="s">
        <v>28</v>
      </c>
      <c r="C26" s="12" t="s">
        <v>27</v>
      </c>
      <c r="D26" s="13">
        <f>1*+C22</f>
        <v>50</v>
      </c>
      <c r="E26" s="14">
        <v>68.44</v>
      </c>
      <c r="F26" s="20" t="s">
        <v>29</v>
      </c>
      <c r="G26" s="21">
        <f>D26*E26</f>
        <v>3422</v>
      </c>
      <c r="H26" s="14">
        <v>0</v>
      </c>
      <c r="I26" s="16">
        <v>0</v>
      </c>
      <c r="J26" s="17">
        <f>+G26*0</f>
        <v>0</v>
      </c>
      <c r="K26" s="18">
        <f t="shared" si="0"/>
        <v>3422</v>
      </c>
    </row>
    <row r="27" spans="1:13" ht="23.25" customHeight="1" x14ac:dyDescent="0.25">
      <c r="B27" s="22" t="s">
        <v>30</v>
      </c>
      <c r="C27" s="12" t="s">
        <v>31</v>
      </c>
      <c r="D27" s="13">
        <f>1*C22</f>
        <v>50</v>
      </c>
      <c r="E27" s="14">
        <v>30.56</v>
      </c>
      <c r="F27" s="20" t="s">
        <v>29</v>
      </c>
      <c r="G27" s="21">
        <f>E27*D27</f>
        <v>1528</v>
      </c>
      <c r="H27" s="14">
        <v>0</v>
      </c>
      <c r="I27" s="16">
        <v>0</v>
      </c>
      <c r="J27" s="17">
        <f>+G27*0</f>
        <v>0</v>
      </c>
      <c r="K27" s="18">
        <f t="shared" si="0"/>
        <v>1528</v>
      </c>
    </row>
    <row r="28" spans="1:13" ht="23.25" customHeight="1" x14ac:dyDescent="0.25">
      <c r="B28" s="23" t="s">
        <v>32</v>
      </c>
      <c r="C28" s="12" t="s">
        <v>33</v>
      </c>
      <c r="D28" s="13">
        <f>C22*3</f>
        <v>150</v>
      </c>
      <c r="E28" s="14">
        <v>36.06</v>
      </c>
      <c r="F28" s="15">
        <v>0.18</v>
      </c>
      <c r="G28" s="21">
        <f>E28*D28</f>
        <v>5409</v>
      </c>
      <c r="H28" s="14">
        <v>0</v>
      </c>
      <c r="I28" s="24">
        <v>0</v>
      </c>
      <c r="J28" s="17">
        <f>+I28*0.18</f>
        <v>0</v>
      </c>
      <c r="K28" s="18">
        <f t="shared" si="0"/>
        <v>5409</v>
      </c>
    </row>
    <row r="29" spans="1:13" ht="23.25" customHeight="1" x14ac:dyDescent="0.25">
      <c r="B29" s="23" t="s">
        <v>34</v>
      </c>
      <c r="C29" s="12" t="s">
        <v>35</v>
      </c>
      <c r="D29" s="13">
        <f>C22*5</f>
        <v>250</v>
      </c>
      <c r="E29" s="14">
        <v>8.56</v>
      </c>
      <c r="F29" s="20" t="s">
        <v>29</v>
      </c>
      <c r="G29" s="21">
        <f>E29*D29</f>
        <v>2140</v>
      </c>
      <c r="H29" s="14">
        <v>0</v>
      </c>
      <c r="I29" s="16">
        <v>0</v>
      </c>
      <c r="J29" s="17">
        <f>+G29*0</f>
        <v>0</v>
      </c>
      <c r="K29" s="18">
        <f t="shared" si="0"/>
        <v>2140</v>
      </c>
    </row>
    <row r="30" spans="1:13" ht="23.25" customHeight="1" x14ac:dyDescent="0.25">
      <c r="B30" s="25" t="s">
        <v>36</v>
      </c>
      <c r="C30" s="26" t="s">
        <v>37</v>
      </c>
      <c r="D30" s="27">
        <f>C22*1</f>
        <v>50</v>
      </c>
      <c r="E30" s="28">
        <v>34.81</v>
      </c>
      <c r="F30" s="29">
        <v>0.16</v>
      </c>
      <c r="G30" s="28">
        <v>0</v>
      </c>
      <c r="H30" s="28">
        <f>E30*D30</f>
        <v>1740.5</v>
      </c>
      <c r="I30" s="30">
        <v>0</v>
      </c>
      <c r="J30" s="31">
        <f>(5.57*C22)</f>
        <v>278.5</v>
      </c>
      <c r="K30" s="32">
        <f>+G30+H30+I30+J30</f>
        <v>2019</v>
      </c>
    </row>
    <row r="31" spans="1:13" ht="23.25" customHeight="1" thickBot="1" x14ac:dyDescent="0.3">
      <c r="B31" s="33" t="s">
        <v>38</v>
      </c>
      <c r="C31" s="34" t="s">
        <v>39</v>
      </c>
      <c r="D31" s="102">
        <f>C22*6</f>
        <v>300</v>
      </c>
      <c r="E31" s="103">
        <v>7.33</v>
      </c>
      <c r="F31" s="104">
        <v>0.18</v>
      </c>
      <c r="G31" s="103">
        <f>D31*E31</f>
        <v>2199</v>
      </c>
      <c r="H31" s="103">
        <v>0</v>
      </c>
      <c r="I31" s="105">
        <v>0</v>
      </c>
      <c r="J31" s="106">
        <f>+H31*0.16</f>
        <v>0</v>
      </c>
      <c r="K31" s="107">
        <f>+G31+H31+I31+J31</f>
        <v>2199</v>
      </c>
    </row>
    <row r="32" spans="1:13" ht="23.25" customHeight="1" x14ac:dyDescent="0.25">
      <c r="B32" s="35" t="s">
        <v>40</v>
      </c>
      <c r="C32" s="36"/>
      <c r="E32" s="37"/>
      <c r="F32" s="38" t="s">
        <v>41</v>
      </c>
      <c r="G32" s="93">
        <f>SUM(G25:G31)</f>
        <v>17733</v>
      </c>
      <c r="H32" s="93">
        <f>SUM(H25:H31)</f>
        <v>1740.5</v>
      </c>
      <c r="I32" s="93">
        <f>SUM(I25:I31)</f>
        <v>0</v>
      </c>
      <c r="J32" s="93">
        <f>SUM(J25:J31)</f>
        <v>278.5</v>
      </c>
      <c r="K32" s="93">
        <f>SUM(K25:K31)</f>
        <v>19752</v>
      </c>
    </row>
    <row r="33" spans="1:13" ht="15.75" x14ac:dyDescent="0.25">
      <c r="B33" s="35"/>
      <c r="C33" s="36"/>
      <c r="F33" s="38"/>
      <c r="G33" s="39"/>
      <c r="H33" s="39"/>
      <c r="I33" s="39"/>
      <c r="J33" s="39"/>
      <c r="K33" s="39"/>
    </row>
    <row r="34" spans="1:13" ht="18" customHeight="1" x14ac:dyDescent="0.25">
      <c r="A34" s="40"/>
      <c r="B34" s="35"/>
      <c r="C34" s="41"/>
      <c r="F34" s="38"/>
      <c r="G34" s="39"/>
      <c r="H34" s="39"/>
      <c r="I34" s="42" t="s">
        <v>42</v>
      </c>
      <c r="J34" s="43"/>
      <c r="K34" s="44">
        <f>+G32</f>
        <v>17733</v>
      </c>
    </row>
    <row r="35" spans="1:13" ht="18" customHeight="1" x14ac:dyDescent="0.25">
      <c r="A35" s="40"/>
      <c r="B35" s="35"/>
      <c r="C35" s="35"/>
      <c r="D35" s="39"/>
      <c r="E35" s="36"/>
      <c r="F35" s="38"/>
      <c r="G35" s="39"/>
      <c r="H35" s="39"/>
      <c r="I35" s="45" t="s">
        <v>43</v>
      </c>
      <c r="J35" s="46"/>
      <c r="K35" s="47">
        <f>+H32</f>
        <v>1740.5</v>
      </c>
    </row>
    <row r="36" spans="1:13" ht="18" customHeight="1" x14ac:dyDescent="0.25">
      <c r="A36" s="40"/>
      <c r="B36" s="35"/>
      <c r="C36" s="35"/>
      <c r="D36" s="39"/>
      <c r="E36" s="36"/>
      <c r="F36" s="38"/>
      <c r="G36" s="39"/>
      <c r="H36" s="39"/>
      <c r="I36" s="48" t="s">
        <v>44</v>
      </c>
      <c r="J36" s="49"/>
      <c r="K36" s="50">
        <f>+I32</f>
        <v>0</v>
      </c>
    </row>
    <row r="37" spans="1:13" ht="18" customHeight="1" x14ac:dyDescent="0.25">
      <c r="B37" s="51"/>
      <c r="C37" s="51"/>
      <c r="D37" s="52"/>
      <c r="F37" s="53"/>
      <c r="G37" s="39"/>
      <c r="H37" s="39"/>
      <c r="I37" s="54" t="s">
        <v>45</v>
      </c>
      <c r="J37" s="55"/>
      <c r="K37" s="56">
        <f>+K34+K35+K36</f>
        <v>19473.5</v>
      </c>
    </row>
    <row r="38" spans="1:13" ht="18" customHeight="1" x14ac:dyDescent="0.25">
      <c r="B38" s="51"/>
      <c r="C38" s="51"/>
      <c r="D38" s="52"/>
      <c r="E38" s="53"/>
      <c r="F38" s="53"/>
      <c r="G38" s="39"/>
      <c r="H38" s="39"/>
      <c r="I38" s="38" t="s">
        <v>46</v>
      </c>
      <c r="J38" s="55"/>
      <c r="K38" s="57">
        <f>J30</f>
        <v>278.5</v>
      </c>
      <c r="M38" s="58"/>
    </row>
    <row r="39" spans="1:13" ht="18" customHeight="1" x14ac:dyDescent="0.25">
      <c r="B39" s="51"/>
      <c r="C39" s="51"/>
      <c r="D39" s="52"/>
      <c r="E39" s="53"/>
      <c r="F39" s="53"/>
      <c r="G39" s="39"/>
      <c r="H39" s="39"/>
      <c r="I39" s="38" t="s">
        <v>47</v>
      </c>
      <c r="J39" s="55"/>
      <c r="K39" s="57">
        <f>+I32*0.18</f>
        <v>0</v>
      </c>
    </row>
    <row r="40" spans="1:13" ht="18" customHeight="1" x14ac:dyDescent="0.25">
      <c r="B40" s="51"/>
      <c r="C40" s="51"/>
      <c r="D40" s="52"/>
      <c r="E40" s="53"/>
      <c r="F40" s="53"/>
      <c r="G40" s="39"/>
      <c r="H40" s="39"/>
      <c r="I40" s="59" t="s">
        <v>25</v>
      </c>
      <c r="J40" s="60"/>
      <c r="K40" s="61">
        <f>SUM(K37:K39)</f>
        <v>19752</v>
      </c>
    </row>
    <row r="41" spans="1:13" ht="17.25" x14ac:dyDescent="0.3">
      <c r="A41" s="113" t="s">
        <v>48</v>
      </c>
      <c r="B41" s="113"/>
      <c r="C41" s="113"/>
      <c r="D41" s="113"/>
      <c r="E41" s="113"/>
      <c r="G41" s="39"/>
      <c r="H41" s="39"/>
    </row>
    <row r="44" spans="1:13" ht="36.75" customHeight="1" x14ac:dyDescent="0.3">
      <c r="A44" s="62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63"/>
      <c r="M44" s="63"/>
    </row>
  </sheetData>
  <mergeCells count="2">
    <mergeCell ref="A41:E41"/>
    <mergeCell ref="B44:K44"/>
  </mergeCells>
  <dataValidations count="1">
    <dataValidation type="decimal" allowBlank="1" showInputMessage="1" showErrorMessage="1" sqref="B24:K24 B33:J40 K33">
      <formula1>0.001</formula1>
      <formula2>0.001</formula2>
    </dataValidation>
  </dataValidations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zoomScale="90" zoomScaleNormal="90" workbookViewId="0">
      <selection activeCell="C23" sqref="C23"/>
    </sheetView>
  </sheetViews>
  <sheetFormatPr defaultColWidth="9.140625" defaultRowHeight="15" x14ac:dyDescent="0.25"/>
  <cols>
    <col min="1" max="1" width="10.7109375" customWidth="1"/>
    <col min="2" max="2" width="25.5703125" customWidth="1"/>
    <col min="3" max="3" width="16.5703125" customWidth="1"/>
    <col min="4" max="4" width="7.5703125" customWidth="1"/>
    <col min="5" max="5" width="10.85546875" customWidth="1"/>
    <col min="6" max="6" width="0" hidden="1" customWidth="1"/>
    <col min="7" max="7" width="15.5703125" customWidth="1"/>
    <col min="8" max="10" width="13" customWidth="1"/>
    <col min="11" max="11" width="16.5703125" customWidth="1"/>
    <col min="13" max="13" width="48" customWidth="1"/>
  </cols>
  <sheetData>
    <row r="1" spans="1:11" x14ac:dyDescent="0.25">
      <c r="A1" s="1"/>
      <c r="B1" s="1"/>
      <c r="C1" s="1"/>
      <c r="D1" s="1"/>
      <c r="K1" s="2"/>
    </row>
    <row r="2" spans="1:11" x14ac:dyDescent="0.25">
      <c r="A2" s="1"/>
      <c r="B2" s="1"/>
      <c r="C2" s="1"/>
      <c r="D2" s="1"/>
      <c r="K2" s="2"/>
    </row>
    <row r="3" spans="1:11" x14ac:dyDescent="0.25">
      <c r="A3" s="1"/>
      <c r="B3" s="1"/>
      <c r="C3" s="1"/>
      <c r="D3" s="1"/>
      <c r="K3" s="2"/>
    </row>
    <row r="4" spans="1:11" x14ac:dyDescent="0.25">
      <c r="A4" s="1"/>
      <c r="B4" s="1"/>
      <c r="C4" s="1"/>
      <c r="D4" s="1"/>
      <c r="K4" s="2"/>
    </row>
    <row r="5" spans="1:11" ht="19.5" x14ac:dyDescent="0.3">
      <c r="A5" s="3" t="s">
        <v>0</v>
      </c>
      <c r="B5" s="4"/>
      <c r="D5" s="4"/>
      <c r="I5" s="5" t="s">
        <v>103</v>
      </c>
      <c r="K5" s="2"/>
    </row>
    <row r="6" spans="1:11" x14ac:dyDescent="0.25">
      <c r="A6" s="3" t="s">
        <v>2</v>
      </c>
      <c r="B6" s="4"/>
      <c r="D6" s="4"/>
      <c r="I6" s="1" t="s">
        <v>106</v>
      </c>
      <c r="K6" s="2"/>
    </row>
    <row r="7" spans="1:11" x14ac:dyDescent="0.25">
      <c r="A7" s="3" t="s">
        <v>4</v>
      </c>
      <c r="B7" s="4"/>
      <c r="D7" s="4"/>
      <c r="I7" s="1"/>
      <c r="K7" s="2"/>
    </row>
    <row r="8" spans="1:11" x14ac:dyDescent="0.25">
      <c r="A8" s="3" t="s">
        <v>6</v>
      </c>
      <c r="B8" s="4"/>
      <c r="C8" s="4"/>
      <c r="D8" s="4"/>
      <c r="K8" s="2"/>
    </row>
    <row r="9" spans="1:11" x14ac:dyDescent="0.25">
      <c r="A9" s="3" t="s">
        <v>7</v>
      </c>
      <c r="B9" s="4"/>
      <c r="C9" s="4"/>
      <c r="D9" s="4"/>
      <c r="K9" s="2"/>
    </row>
    <row r="10" spans="1:11" x14ac:dyDescent="0.25">
      <c r="A10" s="1" t="s">
        <v>8</v>
      </c>
      <c r="B10" s="1"/>
      <c r="C10" s="1"/>
      <c r="D10" s="1"/>
      <c r="K10" s="2"/>
    </row>
    <row r="11" spans="1:11" ht="19.5" x14ac:dyDescent="0.3">
      <c r="B11" s="5"/>
      <c r="C11" s="5"/>
      <c r="D11" s="5"/>
      <c r="K11" s="2"/>
    </row>
    <row r="12" spans="1:11" x14ac:dyDescent="0.25">
      <c r="A12" s="1"/>
      <c r="B12" s="1"/>
      <c r="C12" s="1"/>
      <c r="D12" s="1"/>
      <c r="K12" s="2"/>
    </row>
    <row r="13" spans="1:11" x14ac:dyDescent="0.25">
      <c r="B13" s="1"/>
      <c r="C13" s="1"/>
      <c r="D13" s="1"/>
      <c r="K13" s="2"/>
    </row>
    <row r="14" spans="1:11" x14ac:dyDescent="0.25">
      <c r="A14" s="1" t="s">
        <v>9</v>
      </c>
      <c r="C14" s="6" t="s">
        <v>10</v>
      </c>
      <c r="D14" s="1"/>
      <c r="K14" s="2"/>
    </row>
    <row r="15" spans="1:11" x14ac:dyDescent="0.25">
      <c r="A15" s="1" t="s">
        <v>11</v>
      </c>
      <c r="C15" s="6" t="s">
        <v>12</v>
      </c>
      <c r="D15" s="1"/>
      <c r="K15" s="2"/>
    </row>
    <row r="16" spans="1:11" x14ac:dyDescent="0.25">
      <c r="B16" s="1"/>
      <c r="C16" s="1"/>
      <c r="D16" s="1"/>
      <c r="K16" s="2"/>
    </row>
    <row r="17" spans="1:13" x14ac:dyDescent="0.25">
      <c r="A17" s="1" t="s">
        <v>107</v>
      </c>
      <c r="B17" s="6"/>
      <c r="C17" s="1"/>
      <c r="D17" s="1"/>
      <c r="K17" s="2"/>
    </row>
    <row r="18" spans="1:13" x14ac:dyDescent="0.25">
      <c r="A18" s="1" t="s">
        <v>13</v>
      </c>
      <c r="B18" s="1"/>
      <c r="C18" s="1"/>
      <c r="D18" s="1"/>
      <c r="K18" s="2"/>
    </row>
    <row r="19" spans="1:13" x14ac:dyDescent="0.25">
      <c r="A19" s="1"/>
      <c r="B19" s="1"/>
      <c r="C19" s="1"/>
      <c r="D19" s="1"/>
      <c r="K19" s="2"/>
    </row>
    <row r="20" spans="1:13" x14ac:dyDescent="0.25">
      <c r="A20" s="6" t="s">
        <v>14</v>
      </c>
      <c r="B20" s="1"/>
      <c r="C20" s="1"/>
      <c r="D20" s="1"/>
      <c r="K20" s="2"/>
    </row>
    <row r="21" spans="1:13" x14ac:dyDescent="0.25">
      <c r="A21" s="6"/>
      <c r="B21" s="1"/>
      <c r="C21" s="1"/>
      <c r="D21" s="1"/>
      <c r="K21" s="2"/>
    </row>
    <row r="22" spans="1:13" ht="18" customHeight="1" x14ac:dyDescent="0.25">
      <c r="B22" s="7" t="s">
        <v>15</v>
      </c>
      <c r="C22" s="8">
        <v>30</v>
      </c>
      <c r="D22" s="9"/>
      <c r="K22" s="2"/>
      <c r="M22" s="10"/>
    </row>
    <row r="23" spans="1:13" ht="15.75" thickBot="1" x14ac:dyDescent="0.3">
      <c r="C23" s="108"/>
    </row>
    <row r="24" spans="1:13" ht="48.75" thickBot="1" x14ac:dyDescent="0.3">
      <c r="B24" s="109" t="s">
        <v>16</v>
      </c>
      <c r="C24" s="110" t="s">
        <v>17</v>
      </c>
      <c r="D24" s="110" t="s">
        <v>18</v>
      </c>
      <c r="E24" s="110" t="s">
        <v>19</v>
      </c>
      <c r="F24" s="110" t="s">
        <v>20</v>
      </c>
      <c r="G24" s="110" t="s">
        <v>21</v>
      </c>
      <c r="H24" s="110" t="s">
        <v>22</v>
      </c>
      <c r="I24" s="111" t="s">
        <v>23</v>
      </c>
      <c r="J24" s="109" t="s">
        <v>24</v>
      </c>
      <c r="K24" s="112" t="s">
        <v>25</v>
      </c>
    </row>
    <row r="25" spans="1:13" ht="23.25" customHeight="1" x14ac:dyDescent="0.25">
      <c r="B25" s="94" t="s">
        <v>26</v>
      </c>
      <c r="C25" s="95" t="s">
        <v>27</v>
      </c>
      <c r="D25" s="96">
        <f>2*C22</f>
        <v>60</v>
      </c>
      <c r="E25" s="97">
        <v>30.35</v>
      </c>
      <c r="F25" s="98">
        <v>0.16</v>
      </c>
      <c r="G25" s="97">
        <f>D25*E25</f>
        <v>1821</v>
      </c>
      <c r="H25" s="97">
        <v>0</v>
      </c>
      <c r="I25" s="99">
        <v>0</v>
      </c>
      <c r="J25" s="100">
        <f>+H25*0.16</f>
        <v>0</v>
      </c>
      <c r="K25" s="101">
        <f t="shared" ref="K25:K29" si="0">+G25+H25+I25+J25</f>
        <v>1821</v>
      </c>
    </row>
    <row r="26" spans="1:13" ht="23.25" customHeight="1" x14ac:dyDescent="0.25">
      <c r="B26" s="19" t="s">
        <v>28</v>
      </c>
      <c r="C26" s="12" t="s">
        <v>27</v>
      </c>
      <c r="D26" s="13">
        <f>1*+C22</f>
        <v>30</v>
      </c>
      <c r="E26" s="14">
        <v>68.44</v>
      </c>
      <c r="F26" s="20" t="s">
        <v>29</v>
      </c>
      <c r="G26" s="21">
        <f>D26*E26</f>
        <v>2053.1999999999998</v>
      </c>
      <c r="H26" s="14">
        <v>0</v>
      </c>
      <c r="I26" s="16">
        <v>0</v>
      </c>
      <c r="J26" s="17">
        <f>+G26*0</f>
        <v>0</v>
      </c>
      <c r="K26" s="18">
        <f t="shared" si="0"/>
        <v>2053.1999999999998</v>
      </c>
    </row>
    <row r="27" spans="1:13" ht="23.25" customHeight="1" x14ac:dyDescent="0.25">
      <c r="B27" s="22" t="s">
        <v>30</v>
      </c>
      <c r="C27" s="12" t="s">
        <v>31</v>
      </c>
      <c r="D27" s="13">
        <f>1*C22</f>
        <v>30</v>
      </c>
      <c r="E27" s="14">
        <v>30.56</v>
      </c>
      <c r="F27" s="20" t="s">
        <v>29</v>
      </c>
      <c r="G27" s="21">
        <f>E27*D27</f>
        <v>916.8</v>
      </c>
      <c r="H27" s="14">
        <v>0</v>
      </c>
      <c r="I27" s="16">
        <v>0</v>
      </c>
      <c r="J27" s="17">
        <f>+G27*0</f>
        <v>0</v>
      </c>
      <c r="K27" s="18">
        <f t="shared" si="0"/>
        <v>916.8</v>
      </c>
    </row>
    <row r="28" spans="1:13" ht="23.25" customHeight="1" x14ac:dyDescent="0.25">
      <c r="B28" s="23" t="s">
        <v>32</v>
      </c>
      <c r="C28" s="12" t="s">
        <v>33</v>
      </c>
      <c r="D28" s="13">
        <f>C22*3</f>
        <v>90</v>
      </c>
      <c r="E28" s="14">
        <v>36.06</v>
      </c>
      <c r="F28" s="15">
        <v>0.18</v>
      </c>
      <c r="G28" s="21">
        <f>E28*D28</f>
        <v>3245.4</v>
      </c>
      <c r="H28" s="14">
        <v>0</v>
      </c>
      <c r="I28" s="24">
        <v>0</v>
      </c>
      <c r="J28" s="17">
        <f>+I28*0.18</f>
        <v>0</v>
      </c>
      <c r="K28" s="18">
        <f t="shared" si="0"/>
        <v>3245.4</v>
      </c>
    </row>
    <row r="29" spans="1:13" ht="23.25" customHeight="1" x14ac:dyDescent="0.25">
      <c r="B29" s="23" t="s">
        <v>34</v>
      </c>
      <c r="C29" s="12" t="s">
        <v>35</v>
      </c>
      <c r="D29" s="13">
        <f>C22*5</f>
        <v>150</v>
      </c>
      <c r="E29" s="14">
        <v>8.56</v>
      </c>
      <c r="F29" s="20" t="s">
        <v>29</v>
      </c>
      <c r="G29" s="21">
        <f>E29*D29</f>
        <v>1284</v>
      </c>
      <c r="H29" s="14">
        <v>0</v>
      </c>
      <c r="I29" s="16">
        <v>0</v>
      </c>
      <c r="J29" s="17">
        <f>+G29*0</f>
        <v>0</v>
      </c>
      <c r="K29" s="18">
        <f t="shared" si="0"/>
        <v>1284</v>
      </c>
    </row>
    <row r="30" spans="1:13" ht="23.25" customHeight="1" x14ac:dyDescent="0.25">
      <c r="B30" s="25" t="s">
        <v>36</v>
      </c>
      <c r="C30" s="26" t="s">
        <v>37</v>
      </c>
      <c r="D30" s="27">
        <f>C22*1</f>
        <v>30</v>
      </c>
      <c r="E30" s="28">
        <v>34.81</v>
      </c>
      <c r="F30" s="29">
        <v>0.16</v>
      </c>
      <c r="G30" s="28">
        <v>0</v>
      </c>
      <c r="H30" s="28">
        <f>E30*D30</f>
        <v>1044.3000000000002</v>
      </c>
      <c r="I30" s="30">
        <v>0</v>
      </c>
      <c r="J30" s="31">
        <f>(5.57*C22)</f>
        <v>167.10000000000002</v>
      </c>
      <c r="K30" s="32">
        <f>+G30+H30+I30+J30</f>
        <v>1211.4000000000001</v>
      </c>
    </row>
    <row r="31" spans="1:13" ht="23.25" customHeight="1" thickBot="1" x14ac:dyDescent="0.3">
      <c r="B31" s="33" t="s">
        <v>38</v>
      </c>
      <c r="C31" s="34" t="s">
        <v>39</v>
      </c>
      <c r="D31" s="102">
        <f>C22*6</f>
        <v>180</v>
      </c>
      <c r="E31" s="103">
        <v>7.33</v>
      </c>
      <c r="F31" s="104">
        <v>0.18</v>
      </c>
      <c r="G31" s="103">
        <f>D31*E31</f>
        <v>1319.4</v>
      </c>
      <c r="H31" s="103">
        <v>0</v>
      </c>
      <c r="I31" s="105">
        <v>0</v>
      </c>
      <c r="J31" s="106">
        <f>+H31*0.16</f>
        <v>0</v>
      </c>
      <c r="K31" s="107">
        <f>+G31+H31+I31+J31</f>
        <v>1319.4</v>
      </c>
    </row>
    <row r="32" spans="1:13" ht="23.25" customHeight="1" x14ac:dyDescent="0.25">
      <c r="B32" s="35" t="s">
        <v>40</v>
      </c>
      <c r="C32" s="36"/>
      <c r="E32" s="37"/>
      <c r="F32" s="38" t="s">
        <v>41</v>
      </c>
      <c r="G32" s="93">
        <f>SUM(G25:G31)</f>
        <v>10639.8</v>
      </c>
      <c r="H32" s="93">
        <f>SUM(H25:H31)</f>
        <v>1044.3000000000002</v>
      </c>
      <c r="I32" s="93">
        <f>SUM(I25:I31)</f>
        <v>0</v>
      </c>
      <c r="J32" s="93">
        <f>SUM(J25:J31)</f>
        <v>167.10000000000002</v>
      </c>
      <c r="K32" s="93">
        <f>SUM(K25:K31)</f>
        <v>11851.199999999999</v>
      </c>
    </row>
    <row r="33" spans="1:13" ht="15.75" x14ac:dyDescent="0.25">
      <c r="B33" s="35"/>
      <c r="C33" s="36"/>
      <c r="F33" s="38"/>
      <c r="G33" s="39"/>
      <c r="H33" s="39"/>
      <c r="I33" s="39"/>
      <c r="J33" s="39"/>
      <c r="K33" s="39"/>
    </row>
    <row r="34" spans="1:13" ht="18" customHeight="1" x14ac:dyDescent="0.25">
      <c r="A34" s="40"/>
      <c r="B34" s="35"/>
      <c r="C34" s="41"/>
      <c r="F34" s="38"/>
      <c r="G34" s="39"/>
      <c r="H34" s="39"/>
      <c r="I34" s="42" t="s">
        <v>42</v>
      </c>
      <c r="J34" s="43"/>
      <c r="K34" s="44">
        <f>+G32</f>
        <v>10639.8</v>
      </c>
    </row>
    <row r="35" spans="1:13" ht="18" customHeight="1" x14ac:dyDescent="0.25">
      <c r="A35" s="40"/>
      <c r="B35" s="35"/>
      <c r="C35" s="35"/>
      <c r="D35" s="39"/>
      <c r="E35" s="36"/>
      <c r="F35" s="38"/>
      <c r="G35" s="39"/>
      <c r="H35" s="39"/>
      <c r="I35" s="45" t="s">
        <v>43</v>
      </c>
      <c r="J35" s="46"/>
      <c r="K35" s="47">
        <f>+H32</f>
        <v>1044.3000000000002</v>
      </c>
    </row>
    <row r="36" spans="1:13" ht="18" customHeight="1" x14ac:dyDescent="0.25">
      <c r="A36" s="40"/>
      <c r="B36" s="35"/>
      <c r="C36" s="35"/>
      <c r="D36" s="39"/>
      <c r="E36" s="36"/>
      <c r="F36" s="38"/>
      <c r="G36" s="39"/>
      <c r="H36" s="39"/>
      <c r="I36" s="48" t="s">
        <v>44</v>
      </c>
      <c r="J36" s="49"/>
      <c r="K36" s="50">
        <f>+I32</f>
        <v>0</v>
      </c>
    </row>
    <row r="37" spans="1:13" ht="18" customHeight="1" x14ac:dyDescent="0.25">
      <c r="B37" s="51"/>
      <c r="C37" s="51"/>
      <c r="D37" s="52"/>
      <c r="F37" s="53"/>
      <c r="G37" s="39"/>
      <c r="H37" s="39"/>
      <c r="I37" s="54" t="s">
        <v>45</v>
      </c>
      <c r="J37" s="55"/>
      <c r="K37" s="56">
        <f>+K34+K35+K36</f>
        <v>11684.099999999999</v>
      </c>
    </row>
    <row r="38" spans="1:13" ht="18" customHeight="1" x14ac:dyDescent="0.25">
      <c r="B38" s="51"/>
      <c r="C38" s="51"/>
      <c r="D38" s="52"/>
      <c r="E38" s="53"/>
      <c r="F38" s="53"/>
      <c r="G38" s="39"/>
      <c r="H38" s="39"/>
      <c r="I38" s="38" t="s">
        <v>46</v>
      </c>
      <c r="J38" s="55"/>
      <c r="K38" s="57">
        <f>J30</f>
        <v>167.10000000000002</v>
      </c>
      <c r="M38" s="58"/>
    </row>
    <row r="39" spans="1:13" ht="18" customHeight="1" x14ac:dyDescent="0.25">
      <c r="B39" s="51"/>
      <c r="C39" s="51"/>
      <c r="D39" s="52"/>
      <c r="E39" s="53"/>
      <c r="F39" s="53"/>
      <c r="G39" s="39"/>
      <c r="H39" s="39"/>
      <c r="I39" s="38" t="s">
        <v>47</v>
      </c>
      <c r="J39" s="55"/>
      <c r="K39" s="57">
        <f>+I32*0.18</f>
        <v>0</v>
      </c>
    </row>
    <row r="40" spans="1:13" ht="18" customHeight="1" x14ac:dyDescent="0.25">
      <c r="B40" s="51"/>
      <c r="C40" s="51"/>
      <c r="D40" s="52"/>
      <c r="E40" s="53"/>
      <c r="F40" s="53"/>
      <c r="G40" s="39"/>
      <c r="H40" s="39"/>
      <c r="I40" s="59" t="s">
        <v>25</v>
      </c>
      <c r="J40" s="60"/>
      <c r="K40" s="61">
        <f>SUM(K37:K39)</f>
        <v>11851.199999999999</v>
      </c>
    </row>
    <row r="41" spans="1:13" ht="17.25" x14ac:dyDescent="0.3">
      <c r="A41" s="113" t="s">
        <v>48</v>
      </c>
      <c r="B41" s="113"/>
      <c r="C41" s="113"/>
      <c r="D41" s="113"/>
      <c r="E41" s="113"/>
      <c r="G41" s="39"/>
      <c r="H41" s="39"/>
    </row>
    <row r="44" spans="1:13" ht="36.75" customHeight="1" x14ac:dyDescent="0.3">
      <c r="A44" s="62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63"/>
      <c r="M44" s="63"/>
    </row>
  </sheetData>
  <mergeCells count="2">
    <mergeCell ref="A41:E41"/>
    <mergeCell ref="B44:K44"/>
  </mergeCells>
  <dataValidations count="1">
    <dataValidation type="decimal" allowBlank="1" showInputMessage="1" showErrorMessage="1" sqref="B24:K24 B33:J40 K33">
      <formula1>0.001</formula1>
      <formula2>0.001</formula2>
    </dataValidation>
  </dataValidations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46"/>
  <sheetViews>
    <sheetView showGridLines="0" zoomScaleNormal="100" workbookViewId="0">
      <selection activeCell="B18" sqref="B18"/>
    </sheetView>
  </sheetViews>
  <sheetFormatPr defaultColWidth="9.140625" defaultRowHeight="15" x14ac:dyDescent="0.25"/>
  <cols>
    <col min="1" max="1" width="48.5703125" customWidth="1"/>
    <col min="2" max="3" width="18.7109375" customWidth="1"/>
  </cols>
  <sheetData>
    <row r="1" spans="1:146" x14ac:dyDescent="0.25">
      <c r="C1" s="64"/>
      <c r="AD1" t="s">
        <v>49</v>
      </c>
      <c r="AG1" t="s">
        <v>50</v>
      </c>
      <c r="AK1" t="s">
        <v>51</v>
      </c>
      <c r="AM1" t="s">
        <v>52</v>
      </c>
      <c r="AN1" t="s">
        <v>53</v>
      </c>
      <c r="AP1" t="s">
        <v>54</v>
      </c>
      <c r="AQ1" t="s">
        <v>55</v>
      </c>
      <c r="AT1" t="s">
        <v>56</v>
      </c>
      <c r="AU1" t="s">
        <v>57</v>
      </c>
      <c r="BA1" t="s">
        <v>17</v>
      </c>
      <c r="BB1" t="s">
        <v>58</v>
      </c>
      <c r="BC1" t="s">
        <v>59</v>
      </c>
      <c r="BD1" t="s">
        <v>60</v>
      </c>
      <c r="BF1" t="s">
        <v>61</v>
      </c>
      <c r="BG1" t="s">
        <v>60</v>
      </c>
      <c r="BI1" t="s">
        <v>62</v>
      </c>
      <c r="BJ1" t="s">
        <v>63</v>
      </c>
      <c r="BL1" t="s">
        <v>64</v>
      </c>
      <c r="BM1" t="s">
        <v>65</v>
      </c>
      <c r="BO1" t="s">
        <v>66</v>
      </c>
      <c r="BP1" t="s">
        <v>60</v>
      </c>
      <c r="BR1" t="s">
        <v>67</v>
      </c>
      <c r="BS1" t="s">
        <v>60</v>
      </c>
      <c r="BU1" t="s">
        <v>68</v>
      </c>
      <c r="BV1" t="s">
        <v>60</v>
      </c>
      <c r="BX1" t="s">
        <v>69</v>
      </c>
      <c r="BY1" t="s">
        <v>60</v>
      </c>
      <c r="CA1" t="s">
        <v>70</v>
      </c>
      <c r="CB1" t="s">
        <v>71</v>
      </c>
      <c r="CD1" t="s">
        <v>72</v>
      </c>
      <c r="CE1" t="s">
        <v>71</v>
      </c>
      <c r="CG1" t="s">
        <v>73</v>
      </c>
      <c r="CH1" t="s">
        <v>71</v>
      </c>
      <c r="CJ1" t="s">
        <v>74</v>
      </c>
      <c r="CK1" t="s">
        <v>60</v>
      </c>
      <c r="CM1" t="s">
        <v>75</v>
      </c>
      <c r="CN1" t="s">
        <v>71</v>
      </c>
      <c r="CP1" t="s">
        <v>76</v>
      </c>
      <c r="CQ1" t="s">
        <v>60</v>
      </c>
      <c r="CS1" t="s">
        <v>77</v>
      </c>
      <c r="CT1" t="s">
        <v>71</v>
      </c>
      <c r="CV1" t="s">
        <v>78</v>
      </c>
      <c r="CW1" t="s">
        <v>71</v>
      </c>
      <c r="CY1" t="s">
        <v>79</v>
      </c>
      <c r="CZ1" t="s">
        <v>60</v>
      </c>
      <c r="DB1" t="s">
        <v>80</v>
      </c>
      <c r="DC1" t="s">
        <v>60</v>
      </c>
      <c r="DE1" t="s">
        <v>81</v>
      </c>
      <c r="DF1" t="s">
        <v>60</v>
      </c>
      <c r="DN1" t="s">
        <v>82</v>
      </c>
      <c r="DQ1" t="s">
        <v>83</v>
      </c>
      <c r="DX1" t="s">
        <v>84</v>
      </c>
      <c r="EA1" t="s">
        <v>85</v>
      </c>
      <c r="ED1" t="s">
        <v>86</v>
      </c>
      <c r="EG1" t="s">
        <v>87</v>
      </c>
      <c r="EJ1" t="s">
        <v>88</v>
      </c>
      <c r="EO1" t="s">
        <v>89</v>
      </c>
      <c r="EP1" t="s">
        <v>90</v>
      </c>
    </row>
    <row r="2" spans="1:146" x14ac:dyDescent="0.25">
      <c r="C2" s="64"/>
    </row>
    <row r="3" spans="1:146" x14ac:dyDescent="0.25">
      <c r="C3" s="64"/>
    </row>
    <row r="4" spans="1:146" ht="16.5" x14ac:dyDescent="0.25">
      <c r="A4" s="116" t="s">
        <v>0</v>
      </c>
      <c r="B4" s="116"/>
      <c r="C4" s="116"/>
    </row>
    <row r="5" spans="1:146" x14ac:dyDescent="0.25">
      <c r="A5" s="117" t="s">
        <v>2</v>
      </c>
      <c r="B5" s="117"/>
      <c r="C5" s="117"/>
    </row>
    <row r="6" spans="1:146" x14ac:dyDescent="0.25">
      <c r="A6" s="117" t="s">
        <v>4</v>
      </c>
      <c r="B6" s="117"/>
      <c r="C6" s="117"/>
    </row>
    <row r="7" spans="1:146" x14ac:dyDescent="0.25">
      <c r="A7" s="117" t="s">
        <v>6</v>
      </c>
      <c r="B7" s="117"/>
      <c r="C7" s="117"/>
    </row>
    <row r="8" spans="1:146" x14ac:dyDescent="0.25">
      <c r="A8" s="117" t="s">
        <v>7</v>
      </c>
      <c r="B8" s="117"/>
      <c r="C8" s="117"/>
    </row>
    <row r="9" spans="1:146" x14ac:dyDescent="0.25">
      <c r="A9" s="65"/>
      <c r="B9" s="65"/>
      <c r="C9" s="65"/>
    </row>
    <row r="10" spans="1:146" x14ac:dyDescent="0.25">
      <c r="A10" s="65"/>
      <c r="B10" s="66" t="s">
        <v>49</v>
      </c>
    </row>
    <row r="11" spans="1:146" x14ac:dyDescent="0.25">
      <c r="A11" s="65"/>
      <c r="B11" t="s">
        <v>50</v>
      </c>
    </row>
    <row r="13" spans="1:146" x14ac:dyDescent="0.25">
      <c r="A13" t="s">
        <v>51</v>
      </c>
      <c r="B13" t="s">
        <v>52</v>
      </c>
    </row>
    <row r="14" spans="1:146" x14ac:dyDescent="0.25">
      <c r="A14" t="s">
        <v>53</v>
      </c>
      <c r="B14" t="s">
        <v>54</v>
      </c>
    </row>
    <row r="15" spans="1:146" x14ac:dyDescent="0.25">
      <c r="A15" t="s">
        <v>55</v>
      </c>
    </row>
    <row r="16" spans="1:146" x14ac:dyDescent="0.25">
      <c r="A16" t="s">
        <v>56</v>
      </c>
    </row>
    <row r="18" spans="1:5" ht="19.5" customHeight="1" x14ac:dyDescent="0.25">
      <c r="A18" s="67" t="s">
        <v>91</v>
      </c>
      <c r="B18" s="68">
        <v>50</v>
      </c>
      <c r="C18" s="9"/>
      <c r="E18" s="10"/>
    </row>
    <row r="19" spans="1:5" x14ac:dyDescent="0.25">
      <c r="B19" s="11"/>
    </row>
    <row r="20" spans="1:5" ht="15.75" thickBot="1" x14ac:dyDescent="0.3">
      <c r="A20" s="69" t="s">
        <v>92</v>
      </c>
      <c r="B20" s="69" t="s">
        <v>39</v>
      </c>
      <c r="C20" s="70" t="s">
        <v>93</v>
      </c>
    </row>
    <row r="21" spans="1:5" ht="19.5" customHeight="1" x14ac:dyDescent="0.25">
      <c r="A21" s="71" t="s">
        <v>26</v>
      </c>
      <c r="B21" s="72" t="s">
        <v>27</v>
      </c>
      <c r="C21" s="73">
        <f>+B18*2</f>
        <v>100</v>
      </c>
    </row>
    <row r="22" spans="1:5" ht="19.5" customHeight="1" x14ac:dyDescent="0.25">
      <c r="A22" s="74" t="s">
        <v>28</v>
      </c>
      <c r="B22" s="75" t="s">
        <v>27</v>
      </c>
      <c r="C22" s="73">
        <f>+B18*1</f>
        <v>50</v>
      </c>
    </row>
    <row r="23" spans="1:5" ht="19.5" customHeight="1" x14ac:dyDescent="0.25">
      <c r="A23" s="76" t="s">
        <v>30</v>
      </c>
      <c r="B23" s="75" t="s">
        <v>31</v>
      </c>
      <c r="C23" s="73">
        <f>+B18*1</f>
        <v>50</v>
      </c>
    </row>
    <row r="24" spans="1:5" ht="19.5" customHeight="1" x14ac:dyDescent="0.25">
      <c r="A24" s="74" t="s">
        <v>32</v>
      </c>
      <c r="B24" s="77" t="s">
        <v>33</v>
      </c>
      <c r="C24" s="73">
        <f>+B18*3</f>
        <v>150</v>
      </c>
    </row>
    <row r="25" spans="1:5" ht="19.5" customHeight="1" x14ac:dyDescent="0.25">
      <c r="A25" s="74" t="s">
        <v>34</v>
      </c>
      <c r="B25" s="75" t="s">
        <v>35</v>
      </c>
      <c r="C25" s="73">
        <f>+B18*5</f>
        <v>250</v>
      </c>
    </row>
    <row r="26" spans="1:5" ht="19.5" customHeight="1" x14ac:dyDescent="0.25">
      <c r="A26" s="74" t="s">
        <v>36</v>
      </c>
      <c r="B26" s="75" t="s">
        <v>37</v>
      </c>
      <c r="C26" s="73">
        <f>+B18*1</f>
        <v>50</v>
      </c>
    </row>
    <row r="27" spans="1:5" ht="19.5" customHeight="1" x14ac:dyDescent="0.25">
      <c r="A27" s="74" t="s">
        <v>38</v>
      </c>
      <c r="B27" s="75" t="s">
        <v>39</v>
      </c>
      <c r="C27" s="73">
        <f>+B18*6</f>
        <v>300</v>
      </c>
    </row>
    <row r="28" spans="1:5" x14ac:dyDescent="0.25">
      <c r="A28" s="78"/>
      <c r="B28" s="79"/>
      <c r="C28" s="80"/>
    </row>
    <row r="29" spans="1:5" x14ac:dyDescent="0.25">
      <c r="A29" s="78"/>
      <c r="B29" s="79"/>
      <c r="C29" s="80"/>
    </row>
    <row r="30" spans="1:5" x14ac:dyDescent="0.25">
      <c r="A30" s="78"/>
      <c r="B30" s="79"/>
      <c r="C30" s="80"/>
    </row>
    <row r="31" spans="1:5" x14ac:dyDescent="0.25">
      <c r="A31" s="78"/>
      <c r="B31" s="79"/>
      <c r="C31" s="80"/>
    </row>
    <row r="32" spans="1:5" x14ac:dyDescent="0.25">
      <c r="A32" t="s">
        <v>94</v>
      </c>
    </row>
    <row r="33" spans="1:10" ht="15.75" x14ac:dyDescent="0.25">
      <c r="B33" s="115"/>
      <c r="C33" s="115"/>
    </row>
    <row r="35" spans="1:10" x14ac:dyDescent="0.25">
      <c r="B35" s="81" t="s">
        <v>84</v>
      </c>
    </row>
    <row r="36" spans="1:10" x14ac:dyDescent="0.25">
      <c r="B36" t="s">
        <v>85</v>
      </c>
    </row>
    <row r="37" spans="1:10" x14ac:dyDescent="0.25">
      <c r="B37" t="s">
        <v>86</v>
      </c>
    </row>
    <row r="38" spans="1:10" x14ac:dyDescent="0.25">
      <c r="B38" t="s">
        <v>87</v>
      </c>
    </row>
    <row r="39" spans="1:10" x14ac:dyDescent="0.25">
      <c r="B39" t="s">
        <v>88</v>
      </c>
    </row>
    <row r="41" spans="1:10" x14ac:dyDescent="0.25">
      <c r="A41" t="s">
        <v>89</v>
      </c>
      <c r="B41" t="s">
        <v>90</v>
      </c>
    </row>
    <row r="44" spans="1:10" ht="18.75" x14ac:dyDescent="0.25">
      <c r="A44" s="82"/>
    </row>
    <row r="45" spans="1:10" ht="18.75" customHeight="1" x14ac:dyDescent="0.3">
      <c r="A45" s="83"/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8.75" x14ac:dyDescent="0.3">
      <c r="A46" s="83"/>
    </row>
  </sheetData>
  <mergeCells count="6">
    <mergeCell ref="B33:C33"/>
    <mergeCell ref="A4:C4"/>
    <mergeCell ref="A5:C5"/>
    <mergeCell ref="A6:C6"/>
    <mergeCell ref="A7:C7"/>
    <mergeCell ref="A8:C8"/>
  </mergeCells>
  <pageMargins left="0.7" right="0.7" top="0.75" bottom="0.75" header="0.3" footer="0.3"/>
  <pageSetup scale="87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8"/>
  <sheetViews>
    <sheetView topLeftCell="A5" workbookViewId="0">
      <selection activeCell="E17" sqref="E17"/>
    </sheetView>
  </sheetViews>
  <sheetFormatPr defaultRowHeight="15" x14ac:dyDescent="0.25"/>
  <cols>
    <col min="2" max="2" width="10.28515625" customWidth="1"/>
    <col min="3" max="3" width="18.85546875" customWidth="1"/>
    <col min="4" max="4" width="43.28515625" customWidth="1"/>
    <col min="5" max="5" width="17.7109375" customWidth="1"/>
  </cols>
  <sheetData>
    <row r="5" spans="1:5" ht="26.25" x14ac:dyDescent="0.4">
      <c r="B5" s="119" t="s">
        <v>0</v>
      </c>
      <c r="C5" s="119"/>
      <c r="D5" s="119"/>
    </row>
    <row r="6" spans="1:5" ht="12.75" customHeight="1" x14ac:dyDescent="0.25">
      <c r="B6" s="120" t="s">
        <v>2</v>
      </c>
      <c r="C6" s="120"/>
      <c r="D6" s="120"/>
    </row>
    <row r="7" spans="1:5" ht="11.25" customHeight="1" x14ac:dyDescent="0.25">
      <c r="B7" s="120"/>
      <c r="C7" s="120"/>
      <c r="D7" s="120"/>
    </row>
    <row r="8" spans="1:5" ht="14.25" customHeight="1" x14ac:dyDescent="0.3">
      <c r="B8" s="120" t="s">
        <v>6</v>
      </c>
      <c r="C8" s="120"/>
      <c r="D8" s="120"/>
    </row>
    <row r="9" spans="1:5" ht="13.5" customHeight="1" x14ac:dyDescent="0.3">
      <c r="B9" s="120" t="s">
        <v>7</v>
      </c>
      <c r="C9" s="120"/>
      <c r="D9" s="120"/>
    </row>
    <row r="10" spans="1:5" ht="18.75" x14ac:dyDescent="0.3">
      <c r="B10" s="84"/>
    </row>
    <row r="11" spans="1:5" ht="15" customHeight="1" x14ac:dyDescent="0.25">
      <c r="B11" s="121" t="s">
        <v>95</v>
      </c>
      <c r="C11" s="121"/>
      <c r="D11" s="121"/>
    </row>
    <row r="12" spans="1:5" ht="15" customHeight="1" x14ac:dyDescent="0.25">
      <c r="B12" s="121"/>
      <c r="C12" s="121"/>
      <c r="D12" s="121"/>
    </row>
    <row r="13" spans="1:5" ht="15.75" customHeight="1" x14ac:dyDescent="0.25">
      <c r="B13" s="118" t="s">
        <v>96</v>
      </c>
      <c r="C13" s="118"/>
      <c r="D13" s="118"/>
    </row>
    <row r="15" spans="1:5" ht="15.75" thickBot="1" x14ac:dyDescent="0.3"/>
    <row r="16" spans="1:5" ht="36.75" customHeight="1" thickBot="1" x14ac:dyDescent="0.3">
      <c r="A16" s="85" t="s">
        <v>97</v>
      </c>
      <c r="B16" s="85" t="s">
        <v>98</v>
      </c>
      <c r="C16" s="85" t="s">
        <v>99</v>
      </c>
      <c r="D16" s="85" t="s">
        <v>100</v>
      </c>
      <c r="E16" s="85" t="s">
        <v>101</v>
      </c>
    </row>
    <row r="17" spans="1:5" ht="18" customHeight="1" x14ac:dyDescent="0.25">
      <c r="A17" s="86">
        <v>1</v>
      </c>
      <c r="B17" s="87"/>
      <c r="C17" s="87"/>
      <c r="D17" s="87"/>
      <c r="E17" s="88">
        <v>50</v>
      </c>
    </row>
    <row r="18" spans="1:5" ht="18" customHeight="1" x14ac:dyDescent="0.25">
      <c r="A18" s="89">
        <v>2</v>
      </c>
      <c r="B18" s="90"/>
      <c r="C18" s="90"/>
      <c r="D18" s="90"/>
      <c r="E18" s="91"/>
    </row>
    <row r="19" spans="1:5" ht="18" customHeight="1" x14ac:dyDescent="0.25">
      <c r="A19" s="89">
        <f t="shared" ref="A19:A46" si="0">+A18+1</f>
        <v>3</v>
      </c>
      <c r="B19" s="90"/>
      <c r="C19" s="90"/>
      <c r="D19" s="90"/>
      <c r="E19" s="91"/>
    </row>
    <row r="20" spans="1:5" ht="18" customHeight="1" x14ac:dyDescent="0.25">
      <c r="A20" s="89">
        <f t="shared" si="0"/>
        <v>4</v>
      </c>
      <c r="B20" s="90"/>
      <c r="C20" s="90"/>
      <c r="D20" s="90"/>
      <c r="E20" s="91"/>
    </row>
    <row r="21" spans="1:5" ht="18" customHeight="1" x14ac:dyDescent="0.25">
      <c r="A21" s="89">
        <f t="shared" si="0"/>
        <v>5</v>
      </c>
      <c r="B21" s="90"/>
      <c r="C21" s="90"/>
      <c r="D21" s="90"/>
      <c r="E21" s="91"/>
    </row>
    <row r="22" spans="1:5" ht="18" customHeight="1" x14ac:dyDescent="0.25">
      <c r="A22" s="89">
        <f t="shared" si="0"/>
        <v>6</v>
      </c>
      <c r="B22" s="90"/>
      <c r="C22" s="90"/>
      <c r="D22" s="90"/>
      <c r="E22" s="91"/>
    </row>
    <row r="23" spans="1:5" ht="18" customHeight="1" x14ac:dyDescent="0.25">
      <c r="A23" s="89">
        <f t="shared" si="0"/>
        <v>7</v>
      </c>
      <c r="B23" s="90"/>
      <c r="C23" s="90"/>
      <c r="D23" s="90"/>
      <c r="E23" s="91"/>
    </row>
    <row r="24" spans="1:5" ht="18" customHeight="1" x14ac:dyDescent="0.25">
      <c r="A24" s="89">
        <f t="shared" si="0"/>
        <v>8</v>
      </c>
      <c r="B24" s="90"/>
      <c r="C24" s="90"/>
      <c r="D24" s="90"/>
      <c r="E24" s="91"/>
    </row>
    <row r="25" spans="1:5" ht="18" customHeight="1" x14ac:dyDescent="0.25">
      <c r="A25" s="89">
        <f t="shared" si="0"/>
        <v>9</v>
      </c>
      <c r="B25" s="90"/>
      <c r="C25" s="90"/>
      <c r="D25" s="90"/>
      <c r="E25" s="91"/>
    </row>
    <row r="26" spans="1:5" ht="18" customHeight="1" x14ac:dyDescent="0.25">
      <c r="A26" s="89">
        <f t="shared" si="0"/>
        <v>10</v>
      </c>
      <c r="B26" s="90"/>
      <c r="C26" s="90"/>
      <c r="D26" s="90"/>
      <c r="E26" s="91"/>
    </row>
    <row r="27" spans="1:5" ht="18" customHeight="1" x14ac:dyDescent="0.25">
      <c r="A27" s="89">
        <f t="shared" si="0"/>
        <v>11</v>
      </c>
      <c r="B27" s="90"/>
      <c r="C27" s="90"/>
      <c r="D27" s="90"/>
      <c r="E27" s="91"/>
    </row>
    <row r="28" spans="1:5" ht="18" customHeight="1" x14ac:dyDescent="0.25">
      <c r="A28" s="89">
        <f t="shared" si="0"/>
        <v>12</v>
      </c>
      <c r="B28" s="90"/>
      <c r="C28" s="90"/>
      <c r="D28" s="90"/>
      <c r="E28" s="91"/>
    </row>
    <row r="29" spans="1:5" ht="18" customHeight="1" x14ac:dyDescent="0.25">
      <c r="A29" s="89">
        <f t="shared" si="0"/>
        <v>13</v>
      </c>
      <c r="B29" s="90"/>
      <c r="C29" s="90"/>
      <c r="D29" s="90"/>
      <c r="E29" s="91"/>
    </row>
    <row r="30" spans="1:5" ht="18" customHeight="1" x14ac:dyDescent="0.25">
      <c r="A30" s="89">
        <f t="shared" si="0"/>
        <v>14</v>
      </c>
      <c r="B30" s="90"/>
      <c r="C30" s="90"/>
      <c r="D30" s="90"/>
      <c r="E30" s="91"/>
    </row>
    <row r="31" spans="1:5" ht="18" customHeight="1" x14ac:dyDescent="0.25">
      <c r="A31" s="89">
        <f t="shared" si="0"/>
        <v>15</v>
      </c>
      <c r="B31" s="90"/>
      <c r="C31" s="90"/>
      <c r="D31" s="90"/>
      <c r="E31" s="91"/>
    </row>
    <row r="32" spans="1:5" ht="18" customHeight="1" x14ac:dyDescent="0.25">
      <c r="A32" s="89">
        <f t="shared" si="0"/>
        <v>16</v>
      </c>
      <c r="B32" s="90"/>
      <c r="C32" s="90"/>
      <c r="D32" s="90"/>
      <c r="E32" s="91"/>
    </row>
    <row r="33" spans="1:5" ht="18" customHeight="1" x14ac:dyDescent="0.25">
      <c r="A33" s="89">
        <f t="shared" si="0"/>
        <v>17</v>
      </c>
      <c r="B33" s="90"/>
      <c r="C33" s="90"/>
      <c r="D33" s="90"/>
      <c r="E33" s="91"/>
    </row>
    <row r="34" spans="1:5" ht="18" customHeight="1" x14ac:dyDescent="0.25">
      <c r="A34" s="89">
        <f t="shared" si="0"/>
        <v>18</v>
      </c>
      <c r="B34" s="90"/>
      <c r="C34" s="90"/>
      <c r="D34" s="90"/>
      <c r="E34" s="91"/>
    </row>
    <row r="35" spans="1:5" ht="18" customHeight="1" x14ac:dyDescent="0.25">
      <c r="A35" s="89">
        <f t="shared" si="0"/>
        <v>19</v>
      </c>
      <c r="B35" s="90"/>
      <c r="C35" s="90"/>
      <c r="D35" s="90"/>
      <c r="E35" s="91"/>
    </row>
    <row r="36" spans="1:5" ht="18" customHeight="1" x14ac:dyDescent="0.25">
      <c r="A36" s="89">
        <f t="shared" si="0"/>
        <v>20</v>
      </c>
      <c r="B36" s="90"/>
      <c r="C36" s="90"/>
      <c r="D36" s="90"/>
      <c r="E36" s="91"/>
    </row>
    <row r="37" spans="1:5" ht="18" customHeight="1" x14ac:dyDescent="0.25">
      <c r="A37" s="89">
        <f t="shared" si="0"/>
        <v>21</v>
      </c>
      <c r="B37" s="90"/>
      <c r="C37" s="90"/>
      <c r="D37" s="90"/>
      <c r="E37" s="91"/>
    </row>
    <row r="38" spans="1:5" ht="18" customHeight="1" x14ac:dyDescent="0.25">
      <c r="A38" s="89">
        <f t="shared" si="0"/>
        <v>22</v>
      </c>
      <c r="B38" s="90"/>
      <c r="C38" s="90"/>
      <c r="D38" s="90"/>
      <c r="E38" s="91"/>
    </row>
    <row r="39" spans="1:5" ht="18" customHeight="1" x14ac:dyDescent="0.25">
      <c r="A39" s="89">
        <f t="shared" si="0"/>
        <v>23</v>
      </c>
      <c r="B39" s="90"/>
      <c r="C39" s="90"/>
      <c r="D39" s="90"/>
      <c r="E39" s="91"/>
    </row>
    <row r="40" spans="1:5" ht="18" customHeight="1" x14ac:dyDescent="0.25">
      <c r="A40" s="89">
        <f t="shared" si="0"/>
        <v>24</v>
      </c>
      <c r="B40" s="90"/>
      <c r="C40" s="90"/>
      <c r="D40" s="90"/>
      <c r="E40" s="91"/>
    </row>
    <row r="41" spans="1:5" ht="18" customHeight="1" x14ac:dyDescent="0.25">
      <c r="A41" s="89">
        <f t="shared" si="0"/>
        <v>25</v>
      </c>
      <c r="B41" s="90"/>
      <c r="C41" s="90"/>
      <c r="D41" s="90"/>
      <c r="E41" s="91"/>
    </row>
    <row r="42" spans="1:5" ht="18" customHeight="1" x14ac:dyDescent="0.25">
      <c r="A42" s="89">
        <f t="shared" si="0"/>
        <v>26</v>
      </c>
      <c r="B42" s="90"/>
      <c r="C42" s="90"/>
      <c r="D42" s="90"/>
      <c r="E42" s="91"/>
    </row>
    <row r="43" spans="1:5" ht="18" customHeight="1" x14ac:dyDescent="0.25">
      <c r="A43" s="89">
        <f t="shared" si="0"/>
        <v>27</v>
      </c>
      <c r="B43" s="90"/>
      <c r="C43" s="90"/>
      <c r="D43" s="90"/>
      <c r="E43" s="91"/>
    </row>
    <row r="44" spans="1:5" ht="18" customHeight="1" x14ac:dyDescent="0.25">
      <c r="A44" s="89">
        <f t="shared" si="0"/>
        <v>28</v>
      </c>
      <c r="B44" s="90"/>
      <c r="C44" s="90"/>
      <c r="D44" s="90"/>
      <c r="E44" s="91"/>
    </row>
    <row r="45" spans="1:5" ht="18" customHeight="1" x14ac:dyDescent="0.25">
      <c r="A45" s="89">
        <f t="shared" si="0"/>
        <v>29</v>
      </c>
      <c r="B45" s="90"/>
      <c r="C45" s="90"/>
      <c r="D45" s="90"/>
      <c r="E45" s="91"/>
    </row>
    <row r="46" spans="1:5" ht="18" customHeight="1" x14ac:dyDescent="0.25">
      <c r="A46" s="89">
        <f t="shared" si="0"/>
        <v>30</v>
      </c>
      <c r="B46" s="90"/>
      <c r="C46" s="90"/>
      <c r="D46" s="90"/>
      <c r="E46" s="91"/>
    </row>
    <row r="47" spans="1:5" ht="8.25" customHeight="1" x14ac:dyDescent="0.25"/>
    <row r="48" spans="1:5" x14ac:dyDescent="0.25">
      <c r="C48" s="66"/>
      <c r="D48" s="64" t="s">
        <v>102</v>
      </c>
      <c r="E48" s="92">
        <f>SUM(E17:E46)</f>
        <v>50</v>
      </c>
    </row>
  </sheetData>
  <mergeCells count="6">
    <mergeCell ref="B13:D13"/>
    <mergeCell ref="B5:D5"/>
    <mergeCell ref="B6:D7"/>
    <mergeCell ref="B8:D8"/>
    <mergeCell ref="B9:D9"/>
    <mergeCell ref="B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FACTURA</vt:lpstr>
      <vt:lpstr>ND</vt:lpstr>
      <vt:lpstr>NC</vt:lpstr>
      <vt:lpstr>CONDUCE</vt:lpstr>
      <vt:lpstr>RELACION CONDUCE</vt:lpstr>
      <vt:lpstr>CONDUCE!Print_Area</vt:lpstr>
      <vt:lpstr>FACTURA!Print_Area</vt:lpstr>
      <vt:lpstr>NC!Print_Area</vt:lpstr>
      <vt:lpstr>ND!Print_Area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2020-12-14T17:36:05Z</cp:lastPrinted>
  <dcterms:created xsi:type="dcterms:W3CDTF">2020-11-26T16:29:28Z</dcterms:created>
  <dcterms:modified xsi:type="dcterms:W3CDTF">2020-12-22T13:51:55Z</dcterms:modified>
</cp:coreProperties>
</file>