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finanzas\"/>
    </mc:Choice>
  </mc:AlternateContent>
  <bookViews>
    <workbookView xWindow="0" yWindow="0" windowWidth="28800" windowHeight="11835" tabRatio="779" firstSheet="1" activeTab="1"/>
  </bookViews>
  <sheets>
    <sheet name="Plantilla Presupuesto" sheetId="2" state="hidden" r:id="rId1"/>
    <sheet name="Plantilla Ejecución " sheetId="3" r:id="rId2"/>
    <sheet name="Plantilla Presupuesto año 2020" sheetId="9" state="hidden" r:id="rId3"/>
    <sheet name="Sheet3" sheetId="6" state="hidden" r:id="rId4"/>
    <sheet name="Sheet5" sheetId="8" state="hidden" r:id="rId5"/>
  </sheets>
  <definedNames>
    <definedName name="_xlnm.Print_Area" localSheetId="1">'Plantilla Ejecución '!$B$1:$O$111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6" l="1"/>
  <c r="B38" i="6"/>
  <c r="B36" i="6"/>
  <c r="O36" i="8" l="1"/>
  <c r="N36" i="8"/>
  <c r="H36" i="8" l="1"/>
  <c r="M36" i="8" l="1"/>
  <c r="L36" i="8" l="1"/>
  <c r="G70" i="3" l="1"/>
  <c r="G69" i="3"/>
  <c r="J36" i="8" l="1"/>
  <c r="K36" i="8"/>
  <c r="D36" i="8"/>
  <c r="E36" i="8"/>
  <c r="F36" i="8"/>
  <c r="G36" i="8"/>
  <c r="I36" i="8"/>
  <c r="C36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14" i="2" l="1"/>
  <c r="E40" i="2"/>
  <c r="E56" i="2"/>
  <c r="D51" i="9"/>
  <c r="E30" i="2"/>
  <c r="E78" i="2"/>
  <c r="E66" i="2"/>
  <c r="E48" i="2"/>
  <c r="E74" i="2"/>
  <c r="E20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G68" i="3" l="1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14" i="3" l="1"/>
  <c r="G92" i="3"/>
  <c r="K92" i="3"/>
  <c r="D92" i="3"/>
  <c r="L92" i="3"/>
  <c r="I92" i="3"/>
  <c r="J92" i="3"/>
  <c r="E92" i="3"/>
  <c r="H92" i="3"/>
  <c r="F92" i="3"/>
  <c r="E14" i="3"/>
  <c r="G14" i="3"/>
  <c r="H14" i="3"/>
  <c r="I14" i="3"/>
  <c r="J14" i="3"/>
  <c r="K14" i="3"/>
  <c r="D14" i="3"/>
  <c r="C42" i="3"/>
  <c r="C2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56" i="2" l="1"/>
  <c r="D30" i="2"/>
  <c r="D13" i="2" l="1"/>
</calcChain>
</file>

<file path=xl/sharedStrings.xml><?xml version="1.0" encoding="utf-8"?>
<sst xmlns="http://schemas.openxmlformats.org/spreadsheetml/2006/main" count="563" uniqueCount="260">
  <si>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</si>
  <si>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</si>
  <si>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</si>
  <si>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</si>
  <si>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</si>
  <si>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</si>
  <si>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</si>
  <si>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</si>
  <si>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</si>
  <si>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</si>
  <si>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</si>
  <si>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</si>
  <si>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</si>
  <si>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</si>
  <si>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</si>
  <si>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</si>
  <si>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</si>
  <si>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</si>
  <si>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</si>
  <si>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</si>
  <si>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</si>
  <si>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</si>
  <si>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</si>
  <si>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</si>
  <si>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</si>
  <si>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</si>
  <si>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</si>
  <si>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</si>
  <si>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</si>
  <si>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</si>
  <si>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</si>
  <si>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</si>
  <si>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</si>
  <si>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</si>
  <si>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</si>
  <si>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</si>
  <si>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</si>
  <si>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</si>
  <si>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</si>
  <si>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</si>
  <si>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</si>
  <si>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</si>
  <si>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</si>
  <si>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</si>
  <si>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</si>
  <si>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</si>
  <si>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</si>
  <si>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</si>
  <si>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</si>
  <si>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</si>
  <si>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</si>
  <si>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</si>
  <si>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</si>
  <si>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</si>
  <si>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</si>
  <si>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</si>
  <si>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</si>
  <si>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</si>
  <si>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</si>
  <si>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</si>
  <si>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</si>
  <si>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</si>
  <si>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</si>
  <si>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</si>
  <si>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</si>
  <si>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</si>
  <si>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</si>
  <si>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</si>
  <si>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</si>
  <si>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</si>
  <si>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</si>
  <si>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</si>
  <si>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</si>
  <si>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</si>
  <si>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</si>
  <si>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</si>
  <si>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</si>
  <si>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</si>
  <si>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</si>
  <si>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</si>
  <si>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</si>
  <si>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</si>
  <si>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</si>
  <si>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</si>
  <si>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</si>
  <si>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</si>
  <si>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</si>
  <si>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</si>
  <si>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</si>
  <si>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</si>
  <si>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</si>
  <si>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</si>
  <si>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</si>
  <si>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</si>
  <si>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</si>
  <si>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</si>
  <si>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</si>
  <si>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</si>
  <si>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</si>
  <si>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</si>
  <si>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</si>
  <si>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</si>
  <si>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</si>
  <si>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</si>
  <si>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</si>
  <si>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</si>
  <si>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</si>
  <si>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</si>
  <si>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</si>
  <si>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</si>
  <si>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</si>
  <si>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</si>
  <si>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</si>
  <si>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</si>
  <si>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</si>
  <si>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</si>
  <si>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</si>
  <si>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</si>
  <si>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</si>
  <si>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</si>
  <si>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</si>
  <si>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</si>
  <si>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</si>
  <si>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</si>
  <si>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</si>
  <si>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</si>
  <si>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</si>
  <si>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</si>
  <si>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</si>
  <si>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</si>
  <si>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</si>
  <si>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</si>
  <si>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</si>
  <si>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</si>
  <si>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</si>
  <si>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</si>
  <si>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</si>
  <si>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</si>
  <si>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</si>
  <si>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</si>
  <si>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</si>
  <si>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</si>
  <si>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</si>
  <si>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</si>
  <si>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</si>
  <si>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</si>
  <si>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</si>
  <si>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</si>
  <si>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</si>
  <si>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</si>
  <si>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</si>
  <si>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</si>
  <si>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</si>
  <si>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</si>
  <si>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</si>
  <si>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</si>
  <si>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</si>
  <si>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</si>
  <si>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</si>
  <si>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</si>
  <si>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</si>
  <si>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</si>
  <si>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</si>
  <si>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</si>
  <si>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</si>
  <si>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</si>
  <si>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</si>
  <si>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</si>
  <si>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</si>
  <si>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</si>
  <si>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</si>
  <si>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</si>
  <si>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</si>
  <si>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</si>
  <si>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</si>
  <si>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</si>
  <si>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</si>
  <si>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</si>
  <si>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</si>
  <si>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</si>
  <si>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</si>
  <si>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</si>
  <si>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</si>
  <si>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</si>
  <si>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</si>
  <si>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</si>
  <si>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</si>
  <si>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</si>
  <si>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</si>
  <si>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</si>
  <si>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</si>
  <si>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</si>
  <si>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</si>
  <si>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</si>
  <si>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</si>
  <si>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</si>
  <si>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</si>
  <si>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</si>
  <si>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</si>
  <si>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</si>
  <si>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</si>
  <si>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</si>
  <si>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</si>
  <si>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</si>
  <si>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</si>
  <si>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</si>
  <si>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</si>
  <si>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</si>
  <si>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</si>
  <si>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</si>
  <si>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</si>
  <si>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</si>
  <si>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</si>
  <si>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</si>
  <si>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</si>
  <si>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</si>
  <si>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</si>
  <si>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</si>
  <si>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</si>
  <si>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</si>
  <si>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</si>
  <si>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</si>
  <si>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</si>
  <si>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</si>
  <si>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</si>
  <si>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</si>
  <si>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</si>
  <si>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</si>
  <si>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</si>
  <si>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</si>
  <si>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</si>
  <si>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</si>
  <si>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</si>
  <si>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</si>
  <si>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</si>
  <si>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t>Fuente: 0100 y 5010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</si>
  <si>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</si>
  <si>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</si>
  <si>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</si>
  <si>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>Enc. Ejecución Presupuesto</t>
  </si>
  <si>
    <t xml:space="preserve">Presupuesto Vigente </t>
  </si>
  <si>
    <t>Licda. Claudia Ivette Mota</t>
  </si>
  <si>
    <t>Analista Financiero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</si>
  <si>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</si>
  <si>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</si>
  <si>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</si>
  <si>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</si>
  <si>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>Enc. Departamento Financiero</t>
  </si>
  <si>
    <t>Licda. Claudia Mota</t>
  </si>
  <si>
    <t>Encargada Depto.Financiero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</si>
  <si>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</si>
  <si>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</si>
  <si>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</si>
  <si>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</si>
  <si>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</si>
  <si>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</si>
  <si>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Febrero 2022</t>
  </si>
  <si>
    <t xml:space="preserve"> </t>
  </si>
  <si>
    <t>Fecha de registro: hasta el 28 de Febrero del 2022</t>
  </si>
  <si>
    <t>Fecha de imputación: hasta el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</si>
</sst>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58831</xdr:colOff>
      <xdr:row>0</xdr:row>
      <xdr:rowOff>0</xdr:rowOff>
    </xdr:from>
    <xdr:to>
      <xdr:col>7</xdr:col>
      <xdr:colOff>1027019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230596" y="0"/>
          <a:ext cx="362398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topLeftCell="A89" zoomScale="145" zoomScaleNormal="145" workbookViewId="0">
      <selection activeCell="H101" sqref="H101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18.7109375" customWidth="1"/>
    <col min="5" max="5" width="17.42578125" customWidth="1"/>
    <col min="6" max="6" width="20.7109375" customWidth="1"/>
    <col min="8" max="8" width="11.5703125" bestFit="1" customWidth="1"/>
  </cols>
  <sheetData>
    <row r="6" spans="1:9" ht="18.75" customHeight="1" x14ac:dyDescent="0.3">
      <c r="A6" s="84"/>
      <c r="B6" s="84"/>
      <c r="C6" s="84"/>
      <c r="D6" s="84"/>
      <c r="E6" s="84"/>
      <c r="G6" s="1" t="s">
        <v>5</v>
      </c>
    </row>
    <row r="7" spans="1:9" x14ac:dyDescent="0.25">
      <c r="G7" s="5" t="s">
        <v>25</v>
      </c>
    </row>
    <row r="8" spans="1:9" ht="18.75" customHeight="1" x14ac:dyDescent="0.25">
      <c r="A8" s="85" t="s">
        <v>28</v>
      </c>
      <c r="B8" s="85"/>
      <c r="C8" s="85"/>
      <c r="D8" s="85"/>
      <c r="E8" s="85"/>
      <c r="G8" s="5" t="s">
        <v>26</v>
      </c>
    </row>
    <row r="9" spans="1:9" ht="18.75" customHeight="1" x14ac:dyDescent="0.3">
      <c r="A9" s="87" t="s">
        <v>256</v>
      </c>
      <c r="B9" s="87"/>
      <c r="C9" s="87"/>
      <c r="D9" s="87"/>
      <c r="E9" s="87"/>
      <c r="G9" s="1" t="s">
        <v>19</v>
      </c>
    </row>
    <row r="10" spans="1:9" x14ac:dyDescent="0.25">
      <c r="A10" s="86" t="s">
        <v>2</v>
      </c>
      <c r="B10" s="86"/>
      <c r="C10" s="86"/>
      <c r="D10" s="86"/>
      <c r="E10" s="86"/>
      <c r="G10" s="5" t="s">
        <v>23</v>
      </c>
    </row>
    <row r="11" spans="1:9" x14ac:dyDescent="0.25">
      <c r="D11" s="6"/>
      <c r="G11" s="5" t="s">
        <v>24</v>
      </c>
    </row>
    <row r="12" spans="1:9" ht="31.5" x14ac:dyDescent="0.25">
      <c r="A12" s="3"/>
      <c r="B12" s="3" t="s">
        <v>0</v>
      </c>
      <c r="C12" s="3"/>
      <c r="D12" s="26" t="s">
        <v>3</v>
      </c>
      <c r="E12" s="26" t="s">
        <v>240</v>
      </c>
    </row>
    <row r="13" spans="1:9" ht="15.75" thickBot="1" x14ac:dyDescent="0.3">
      <c r="B13" s="8" t="s">
        <v>1</v>
      </c>
      <c r="C13" s="8"/>
      <c r="D13" s="9">
        <f>+D14+D20+D30+D40+D56+D66</f>
        <v>28326058053</v>
      </c>
      <c r="E13" s="9">
        <f>+E14+E20+E30+E40+E56+E66</f>
        <v>28326058053</v>
      </c>
      <c r="F13" s="6"/>
    </row>
    <row r="14" spans="1:9" ht="15.75" thickBot="1" x14ac:dyDescent="0.3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810002519</v>
      </c>
      <c r="F14" s="24"/>
    </row>
    <row r="15" spans="1:9" ht="15.75" customHeight="1" x14ac:dyDescent="0.25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613655706</v>
      </c>
      <c r="I15" s="22"/>
    </row>
    <row r="16" spans="1:9" ht="15.75" customHeight="1" x14ac:dyDescent="0.25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99416214</v>
      </c>
    </row>
    <row r="17" spans="1:8" ht="15.75" customHeight="1" x14ac:dyDescent="0.25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25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25352751683</v>
      </c>
    </row>
    <row r="21" spans="1:8" ht="15.75" customHeight="1" x14ac:dyDescent="0.25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45464363</v>
      </c>
    </row>
    <row r="22" spans="1:8" ht="15.75" customHeight="1" x14ac:dyDescent="0.25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54383891</v>
      </c>
    </row>
    <row r="23" spans="1:8" ht="15.75" customHeight="1" x14ac:dyDescent="0.25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60090586</v>
      </c>
    </row>
    <row r="24" spans="1:8" ht="15.75" customHeight="1" x14ac:dyDescent="0.25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19716893</v>
      </c>
    </row>
    <row r="25" spans="1:8" ht="15.75" customHeight="1" x14ac:dyDescent="0.25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30995252</v>
      </c>
    </row>
    <row r="26" spans="1:8" ht="15.75" customHeight="1" x14ac:dyDescent="0.25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14493652</v>
      </c>
      <c r="H26" s="6"/>
    </row>
    <row r="27" spans="1:8" ht="15.75" customHeight="1" x14ac:dyDescent="0.25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15178305</v>
      </c>
    </row>
    <row r="28" spans="1:8" ht="15.75" customHeight="1" x14ac:dyDescent="0.25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78865969</v>
      </c>
    </row>
    <row r="29" spans="1:8" ht="15.75" customHeight="1" thickBot="1" x14ac:dyDescent="0.3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25033562772</v>
      </c>
    </row>
    <row r="30" spans="1:8" ht="15.75" customHeight="1" thickBot="1" x14ac:dyDescent="0.3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1287923204</v>
      </c>
    </row>
    <row r="31" spans="1:8" ht="15.75" customHeight="1" x14ac:dyDescent="0.25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11797821</v>
      </c>
    </row>
    <row r="32" spans="1:8" ht="15.75" customHeight="1" x14ac:dyDescent="0.25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739657585</v>
      </c>
    </row>
    <row r="33" spans="1:5" ht="15.75" customHeight="1" x14ac:dyDescent="0.25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12990078</v>
      </c>
    </row>
    <row r="34" spans="1:5" ht="15.75" customHeight="1" x14ac:dyDescent="0.25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24620500</v>
      </c>
    </row>
    <row r="35" spans="1:5" ht="15.75" customHeight="1" x14ac:dyDescent="0.25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792419</v>
      </c>
    </row>
    <row r="36" spans="1:5" ht="15.75" customHeight="1" x14ac:dyDescent="0.25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20053481</v>
      </c>
    </row>
    <row r="37" spans="1:5" ht="15.75" customHeight="1" x14ac:dyDescent="0.25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29963660</v>
      </c>
    </row>
    <row r="38" spans="1:5" ht="15.75" customHeight="1" x14ac:dyDescent="0.25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448047660</v>
      </c>
    </row>
    <row r="40" spans="1:5" ht="15.75" customHeight="1" thickBot="1" x14ac:dyDescent="0.3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758670260</v>
      </c>
    </row>
    <row r="41" spans="1:5" ht="15.75" customHeight="1" x14ac:dyDescent="0.25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53783902</v>
      </c>
    </row>
    <row r="42" spans="1:5" ht="15.75" customHeight="1" x14ac:dyDescent="0.25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25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25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25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25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704886358</v>
      </c>
    </row>
    <row r="48" spans="1:5" ht="15.75" customHeight="1" thickBot="1" x14ac:dyDescent="0.3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25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25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25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25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25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25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">
      <c r="A56" s="20">
        <v>2.6</v>
      </c>
      <c r="B56" s="14" t="s">
        <v>129</v>
      </c>
      <c r="C56" s="14"/>
      <c r="D56" s="21">
        <f>SUM(D57:D64)</f>
        <v>116710387</v>
      </c>
      <c r="E56" s="21">
        <f>SUM(E57:E65)</f>
        <v>116710387</v>
      </c>
    </row>
    <row r="57" spans="1:5" ht="15.75" customHeight="1" x14ac:dyDescent="0.25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27625679</v>
      </c>
    </row>
    <row r="58" spans="1:5" ht="15.75" customHeight="1" x14ac:dyDescent="0.25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1894666</v>
      </c>
    </row>
    <row r="59" spans="1:5" ht="15.75" customHeight="1" x14ac:dyDescent="0.25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4174757</v>
      </c>
    </row>
    <row r="60" spans="1:5" ht="15.75" customHeight="1" x14ac:dyDescent="0.25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57633560</v>
      </c>
    </row>
    <row r="61" spans="1:5" ht="15.75" customHeight="1" x14ac:dyDescent="0.25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7810146</v>
      </c>
    </row>
    <row r="62" spans="1:5" ht="15.75" customHeight="1" x14ac:dyDescent="0.25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0</v>
      </c>
    </row>
    <row r="63" spans="1:5" ht="15.75" customHeight="1" x14ac:dyDescent="0.25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25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17571579</v>
      </c>
    </row>
    <row r="65" spans="1:6" ht="15.75" customHeight="1" thickBot="1" x14ac:dyDescent="0.3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">
      <c r="A66" s="20">
        <v>2.7</v>
      </c>
      <c r="B66" s="14" t="s">
        <v>130</v>
      </c>
      <c r="C66" s="14"/>
      <c r="D66" s="21">
        <f>SUM(D67:D68)</f>
        <v>0</v>
      </c>
      <c r="E66" s="21">
        <f>SUM(E67:E68)</f>
        <v>0</v>
      </c>
    </row>
    <row r="67" spans="1:6" ht="15.75" customHeight="1" x14ac:dyDescent="0.25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0</v>
      </c>
    </row>
    <row r="68" spans="1:6" ht="15.75" customHeight="1" x14ac:dyDescent="0.25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25">
      <c r="A69" s="5" t="s">
        <v>211</v>
      </c>
      <c r="B69" t="s">
        <v>212</v>
      </c>
      <c r="D69" s="6">
        <v>0</v>
      </c>
      <c r="E69" s="6">
        <v>0</v>
      </c>
    </row>
    <row r="70" spans="1:6" ht="15.75" customHeight="1" thickBot="1" x14ac:dyDescent="0.3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25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25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25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25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75" x14ac:dyDescent="0.25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25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25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25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25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25">
      <c r="B89" s="2" t="s">
        <v>6</v>
      </c>
      <c r="C89" s="2"/>
      <c r="D89" s="10"/>
      <c r="E89" s="10"/>
    </row>
    <row r="90" spans="1:5" ht="15.75" customHeight="1" x14ac:dyDescent="0.25">
      <c r="B90" s="56" t="s">
        <v>235</v>
      </c>
      <c r="C90" s="57"/>
      <c r="D90" s="58"/>
      <c r="E90" s="59"/>
    </row>
    <row r="91" spans="1:5" ht="15.75" customHeight="1" x14ac:dyDescent="0.25">
      <c r="B91" s="60" t="s">
        <v>258</v>
      </c>
      <c r="C91" s="61"/>
      <c r="D91" s="62"/>
      <c r="E91" s="63"/>
    </row>
    <row r="92" spans="1:5" ht="15.75" customHeight="1" x14ac:dyDescent="0.25">
      <c r="B92" s="64" t="s">
        <v>259</v>
      </c>
      <c r="C92" s="65"/>
      <c r="D92" s="65"/>
      <c r="E92" s="66"/>
    </row>
    <row r="93" spans="1:5" ht="15.75" customHeight="1" x14ac:dyDescent="0.25">
      <c r="B93" s="88" t="s">
        <v>257</v>
      </c>
      <c r="C93" s="89"/>
      <c r="D93" s="89"/>
      <c r="E93" s="90"/>
    </row>
    <row r="94" spans="1:5" x14ac:dyDescent="0.25">
      <c r="B94" s="78" t="s">
        <v>236</v>
      </c>
      <c r="C94" s="79"/>
      <c r="D94" s="79"/>
      <c r="E94" s="80"/>
    </row>
    <row r="95" spans="1:5" ht="37.5" customHeight="1" x14ac:dyDescent="0.25">
      <c r="B95" s="81" t="s">
        <v>237</v>
      </c>
      <c r="C95" s="82"/>
      <c r="D95" s="82"/>
      <c r="E95" s="83"/>
    </row>
    <row r="96" spans="1:5" ht="15.75" customHeight="1" x14ac:dyDescent="0.25"/>
    <row r="97" spans="2:4" ht="15.75" customHeight="1" x14ac:dyDescent="0.25"/>
    <row r="98" spans="2:4" ht="15.75" customHeight="1" x14ac:dyDescent="0.25"/>
    <row r="99" spans="2:4" ht="15.75" customHeight="1" x14ac:dyDescent="0.25"/>
    <row r="100" spans="2:4" ht="15.75" customHeight="1" x14ac:dyDescent="0.25">
      <c r="B100" s="22" t="s">
        <v>32</v>
      </c>
      <c r="C100" s="22" t="s">
        <v>234</v>
      </c>
      <c r="D100" s="22" t="s">
        <v>33</v>
      </c>
    </row>
    <row r="101" spans="2:4" ht="15.75" customHeight="1" x14ac:dyDescent="0.25">
      <c r="B101" t="s">
        <v>241</v>
      </c>
      <c r="C101" t="s">
        <v>238</v>
      </c>
      <c r="D101" t="s">
        <v>246</v>
      </c>
    </row>
    <row r="102" spans="2:4" ht="15.75" customHeight="1" x14ac:dyDescent="0.25">
      <c r="B102" t="s">
        <v>242</v>
      </c>
      <c r="C102" t="s">
        <v>239</v>
      </c>
      <c r="D102" t="s">
        <v>247</v>
      </c>
    </row>
    <row r="103" spans="2:4" ht="15.75" customHeight="1" x14ac:dyDescent="0.25"/>
    <row r="104" spans="2:4" ht="15.75" customHeight="1" x14ac:dyDescent="0.25"/>
    <row r="105" spans="2:4" ht="15.75" customHeight="1" x14ac:dyDescent="0.25"/>
    <row r="106" spans="2:4" ht="15.75" customHeight="1" x14ac:dyDescent="0.25"/>
    <row r="107" spans="2:4" ht="15.75" customHeight="1" x14ac:dyDescent="0.25"/>
    <row r="108" spans="2:4" ht="15.75" customHeight="1" x14ac:dyDescent="0.25"/>
    <row r="109" spans="2:4" ht="15.75" customHeight="1" x14ac:dyDescent="0.25"/>
    <row r="110" spans="2:4" ht="15.75" customHeight="1" x14ac:dyDescent="0.25"/>
    <row r="111" spans="2:4" ht="15.75" customHeight="1" x14ac:dyDescent="0.25"/>
    <row r="112" spans="2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7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zoomScale="55" zoomScaleNormal="55" workbookViewId="0">
      <selection activeCell="S22" sqref="S22"/>
    </sheetView>
  </sheetViews>
  <sheetFormatPr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6.85546875" customWidth="1"/>
    <col min="7" max="7" width="5.7109375" bestFit="1" customWidth="1"/>
    <col min="8" max="8" width="17.28515625" customWidth="1"/>
    <col min="9" max="9" width="6.5703125" bestFit="1" customWidth="1"/>
    <col min="10" max="10" width="17" customWidth="1"/>
    <col min="11" max="11" width="8.140625" bestFit="1" customWidth="1"/>
    <col min="12" max="12" width="12.5703125" bestFit="1" customWidth="1"/>
    <col min="13" max="13" width="9.28515625" bestFit="1" customWidth="1"/>
    <col min="14" max="14" width="12.140625" bestFit="1" customWidth="1"/>
    <col min="15" max="15" width="11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84" t="s">
        <v>27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Q8" s="5" t="s">
        <v>20</v>
      </c>
    </row>
    <row r="9" spans="2:28" ht="21" x14ac:dyDescent="0.25">
      <c r="B9" s="97" t="s">
        <v>256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Q9" s="5" t="s">
        <v>21</v>
      </c>
    </row>
    <row r="10" spans="2:28" ht="21" x14ac:dyDescent="0.35">
      <c r="B10" s="98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8">
        <f t="shared" ref="C14:K14" si="0">+C16+C22+C32+C42+C58+C68+C50+C73+C76+C82+C85+C88</f>
        <v>3792199102.7800002</v>
      </c>
      <c r="D14" s="28">
        <f t="shared" si="0"/>
        <v>1245704087.9400001</v>
      </c>
      <c r="E14" s="28">
        <f t="shared" si="0"/>
        <v>2546495014.8400002</v>
      </c>
      <c r="F14" s="28">
        <f>+F16+F22+F32+F42+F58+F68+F50+F73+F76+F82+F85+F88</f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30">
        <f t="shared" ref="C16:O16" si="1">SUM(C17:C21)</f>
        <v>89957210.770000011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7" t="s">
        <v>34</v>
      </c>
      <c r="B17" t="s">
        <v>94</v>
      </c>
      <c r="C17" s="29">
        <f>SUM(D17:O17)</f>
        <v>77557784.560000002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0</v>
      </c>
      <c r="G17" s="29">
        <f>IFERROR(VLOOKUP($A17,Sheet5!$A:$O,6,0),0)</f>
        <v>0</v>
      </c>
      <c r="H17" s="29">
        <f>IFERROR(VLOOKUP($A17,Sheet5!$A:$O,7,0),0)</f>
        <v>0</v>
      </c>
      <c r="I17" s="29">
        <f>IFERROR(VLOOKUP($A17,Sheet5!$A:$O,8,0),0)</f>
        <v>0</v>
      </c>
      <c r="J17" s="29">
        <f>IFERROR(VLOOKUP($A17,Sheet5!$A:$O,9,0),0)</f>
        <v>0</v>
      </c>
      <c r="K17" s="29">
        <f>IFERROR(VLOOKUP($A17,Sheet5!$A:$O,10,0),0)</f>
        <v>0</v>
      </c>
      <c r="L17" s="29">
        <f>IFERROR(VLOOKUP($A17,Sheet5!$A:$O,11,0),0)</f>
        <v>0</v>
      </c>
      <c r="M17" s="29">
        <f>IFERROR(VLOOKUP($A17,Sheet5!$A:$O,12,0),0)</f>
        <v>0</v>
      </c>
      <c r="N17" s="29">
        <f>IFERROR(VLOOKUP($A17,Sheet5!$A:$O,13,0),0)</f>
        <v>0</v>
      </c>
      <c r="O17" s="29">
        <f>IFERROR(VLOOKUP($A17,Sheet5!$A:$O,14,0),0)</f>
        <v>0</v>
      </c>
    </row>
    <row r="18" spans="1:15" ht="15.75" customHeight="1" x14ac:dyDescent="0.25">
      <c r="A18" s="38" t="s">
        <v>35</v>
      </c>
      <c r="B18" t="s">
        <v>95</v>
      </c>
      <c r="C18" s="29">
        <f>SUM(D18:O18)</f>
        <v>586727.19999999995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0</v>
      </c>
      <c r="G18" s="29">
        <f>IFERROR(VLOOKUP($A18,Sheet5!$A:$O,6,0),0)</f>
        <v>0</v>
      </c>
      <c r="H18" s="29">
        <f>IFERROR(VLOOKUP($A18,Sheet5!$A:$O,7,0),0)</f>
        <v>0</v>
      </c>
      <c r="I18" s="29">
        <f>IFERROR(VLOOKUP($A18,Sheet5!$A:$O,8,0),0)</f>
        <v>0</v>
      </c>
      <c r="J18" s="29">
        <f>IFERROR(VLOOKUP($A18,Sheet5!$A:$O,9,0),0)</f>
        <v>0</v>
      </c>
      <c r="K18" s="29">
        <f>IFERROR(VLOOKUP($A18,Sheet5!$A:$O,10,0),0)</f>
        <v>0</v>
      </c>
      <c r="L18" s="29">
        <f>IFERROR(VLOOKUP($A18,Sheet5!$A:$O,11,0),0)</f>
        <v>0</v>
      </c>
      <c r="M18" s="29">
        <f>IFERROR(VLOOKUP($A18,Sheet5!$A:$O,12,0),0)</f>
        <v>0</v>
      </c>
      <c r="N18" s="29">
        <f>IFERROR(VLOOKUP($A18,Sheet5!$A:$O,13,0),0)</f>
        <v>0</v>
      </c>
      <c r="O18" s="29">
        <f>IFERROR(VLOOKUP($A18,Sheet5!$A:$O,14,0),0)</f>
        <v>0</v>
      </c>
    </row>
    <row r="19" spans="1:15" ht="15.75" customHeight="1" x14ac:dyDescent="0.25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">
      <c r="A21" s="38" t="s">
        <v>38</v>
      </c>
      <c r="B21" t="s">
        <v>96</v>
      </c>
      <c r="C21" s="29">
        <f>SUM(D21:O21)</f>
        <v>11812699.01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0</v>
      </c>
      <c r="G21" s="29">
        <f>IFERROR(VLOOKUP($A21,Sheet5!$A:$O,6,0),0)</f>
        <v>0</v>
      </c>
      <c r="H21" s="29">
        <f>IFERROR(VLOOKUP($A21,Sheet5!$A:$O,7,0),0)</f>
        <v>0</v>
      </c>
      <c r="I21" s="29">
        <f>IFERROR(VLOOKUP($A21,Sheet5!$A:$O,8,0),0)</f>
        <v>0</v>
      </c>
      <c r="J21" s="29">
        <f>IFERROR(VLOOKUP($A21,Sheet5!$A:$O,9,0),0)</f>
        <v>0</v>
      </c>
      <c r="K21" s="29">
        <f>IFERROR(VLOOKUP($A21,Sheet5!$A:$O,10,0),0)</f>
        <v>0</v>
      </c>
      <c r="L21" s="29">
        <f>IFERROR(VLOOKUP($A21,Sheet5!$A:$O,11,0),0)</f>
        <v>0</v>
      </c>
      <c r="M21" s="29">
        <f>IFERROR(VLOOKUP($A21,Sheet5!$A:$O,12,0),0)</f>
        <v>0</v>
      </c>
      <c r="N21" s="29">
        <f>IFERROR(VLOOKUP($A21,Sheet5!$A:$O,13,0),0)</f>
        <v>0</v>
      </c>
      <c r="O21" s="29">
        <f>IFERROR(VLOOKUP($A21,Sheet5!$A:$O,14,0),0)</f>
        <v>0</v>
      </c>
    </row>
    <row r="22" spans="1:15" ht="15.75" customHeight="1" thickBot="1" x14ac:dyDescent="0.3">
      <c r="B22" s="14" t="s">
        <v>97</v>
      </c>
      <c r="C22" s="30">
        <f t="shared" ref="C22:O22" si="2">SUM(C23:C31)</f>
        <v>3690693324.4200001</v>
      </c>
      <c r="D22" s="30">
        <f t="shared" si="2"/>
        <v>1200058952</v>
      </c>
      <c r="E22" s="30">
        <f t="shared" si="2"/>
        <v>2490634372.4200001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>SUM(J23:J31)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7" t="s">
        <v>39</v>
      </c>
      <c r="B23" t="s">
        <v>98</v>
      </c>
      <c r="C23" s="29">
        <f t="shared" ref="C23:C31" si="3">SUM(D23:O23)</f>
        <v>8047926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0</v>
      </c>
      <c r="G23" s="29">
        <f>IFERROR(VLOOKUP($A23,Sheet5!$A:$O,6,0),0)</f>
        <v>0</v>
      </c>
      <c r="H23" s="29">
        <f>IFERROR(VLOOKUP($A23,Sheet5!$A:$O,7,0),0)</f>
        <v>0</v>
      </c>
      <c r="I23" s="29">
        <f>IFERROR(VLOOKUP($A23,Sheet5!$A:$O,8,0),0)</f>
        <v>0</v>
      </c>
      <c r="J23" s="29">
        <f>IFERROR(VLOOKUP($A23,Sheet5!$A:$O,9,0),0)</f>
        <v>0</v>
      </c>
      <c r="K23" s="29">
        <f>IFERROR(VLOOKUP($A23,Sheet5!$A:$O,10,0),0)</f>
        <v>0</v>
      </c>
      <c r="L23" s="29">
        <f>IFERROR(VLOOKUP($A23,Sheet5!$A:$O,11,0),0)</f>
        <v>0</v>
      </c>
      <c r="M23" s="29">
        <f>IFERROR(VLOOKUP($A23,Sheet5!$A:$O,12,0),0)</f>
        <v>0</v>
      </c>
      <c r="N23" s="29">
        <f>IFERROR(VLOOKUP($A23,Sheet5!$A:$O,13,0),0)</f>
        <v>0</v>
      </c>
      <c r="O23" s="29">
        <f>IFERROR(VLOOKUP($A23,Sheet5!$A:$O,14,0),0)</f>
        <v>0</v>
      </c>
    </row>
    <row r="24" spans="1:15" ht="15.75" customHeight="1" x14ac:dyDescent="0.25">
      <c r="A24" s="38" t="s">
        <v>40</v>
      </c>
      <c r="B24" t="s">
        <v>99</v>
      </c>
      <c r="C24" s="29">
        <f t="shared" si="3"/>
        <v>0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0</v>
      </c>
      <c r="H24" s="29">
        <f>IFERROR(VLOOKUP($A24,Sheet5!$A:$O,7,0),0)</f>
        <v>0</v>
      </c>
      <c r="I24" s="29">
        <f>IFERROR(VLOOKUP($A24,Sheet5!$A:$O,8,0),0)</f>
        <v>0</v>
      </c>
      <c r="J24" s="29">
        <f>IFERROR(VLOOKUP($A24,Sheet5!$A:$O,9,0),0)</f>
        <v>0</v>
      </c>
      <c r="K24" s="29">
        <f>IFERROR(VLOOKUP($A24,Sheet5!$A:$O,10,0),0)</f>
        <v>0</v>
      </c>
      <c r="L24" s="29">
        <f>IFERROR(VLOOKUP($A24,Sheet5!$A:$O,11,0),0)</f>
        <v>0</v>
      </c>
      <c r="M24" s="29">
        <f>IFERROR(VLOOKUP($A24,Sheet5!$A:$O,12,0),0)</f>
        <v>0</v>
      </c>
      <c r="N24" s="29">
        <f>IFERROR(VLOOKUP($A24,Sheet5!$A:$O,13,0),0)</f>
        <v>0</v>
      </c>
      <c r="O24" s="29">
        <f>IFERROR(VLOOKUP($A24,Sheet5!$A:$O,14,0),0)</f>
        <v>0</v>
      </c>
    </row>
    <row r="25" spans="1:15" ht="15.75" customHeight="1" x14ac:dyDescent="0.25">
      <c r="A25" s="38" t="s">
        <v>41</v>
      </c>
      <c r="B25" t="s">
        <v>100</v>
      </c>
      <c r="C25" s="29">
        <f t="shared" si="3"/>
        <v>4182740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0</v>
      </c>
      <c r="H25" s="29">
        <f>IFERROR(VLOOKUP($A25,Sheet5!$A:$O,7,0),0)</f>
        <v>0</v>
      </c>
      <c r="I25" s="29">
        <f>IFERROR(VLOOKUP($A25,Sheet5!$A:$O,8,0),0)</f>
        <v>0</v>
      </c>
      <c r="J25" s="29">
        <f>IFERROR(VLOOKUP($A25,Sheet5!$A:$O,9,0),0)</f>
        <v>0</v>
      </c>
      <c r="K25" s="29">
        <f>IFERROR(VLOOKUP($A25,Sheet5!$A:$O,10,0),0)</f>
        <v>0</v>
      </c>
      <c r="L25" s="29">
        <f>IFERROR(VLOOKUP($A25,Sheet5!$A:$O,11,0),0)</f>
        <v>0</v>
      </c>
      <c r="M25" s="29">
        <f>IFERROR(VLOOKUP($A25,Sheet5!$A:$O,12,0),0)</f>
        <v>0</v>
      </c>
      <c r="N25" s="29">
        <f>IFERROR(VLOOKUP($A25,Sheet5!$A:$O,13,0),0)</f>
        <v>0</v>
      </c>
      <c r="O25" s="29">
        <f>IFERROR(VLOOKUP($A25,Sheet5!$A:$O,14,0),0)</f>
        <v>0</v>
      </c>
    </row>
    <row r="26" spans="1:15" ht="15.75" customHeight="1" x14ac:dyDescent="0.25">
      <c r="A26" s="38" t="s">
        <v>42</v>
      </c>
      <c r="B26" t="s">
        <v>101</v>
      </c>
      <c r="C26" s="29">
        <f t="shared" si="3"/>
        <v>455170.04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0</v>
      </c>
      <c r="G26" s="29">
        <f>IFERROR(VLOOKUP($A26,Sheet5!$A:$O,6,0),0)</f>
        <v>0</v>
      </c>
      <c r="H26" s="29">
        <f>IFERROR(VLOOKUP($A26,Sheet5!$A:$O,7,0),0)</f>
        <v>0</v>
      </c>
      <c r="I26" s="29">
        <f>IFERROR(VLOOKUP($A26,Sheet5!$A:$O,8,0),0)</f>
        <v>0</v>
      </c>
      <c r="J26" s="29">
        <f>IFERROR(VLOOKUP($A26,Sheet5!$A:$O,9,0),0)</f>
        <v>0</v>
      </c>
      <c r="K26" s="29">
        <f>IFERROR(VLOOKUP($A26,Sheet5!$A:$O,10,0),0)</f>
        <v>0</v>
      </c>
      <c r="L26" s="29">
        <f>IFERROR(VLOOKUP($A26,Sheet5!$A:$O,11,0),0)</f>
        <v>0</v>
      </c>
      <c r="M26" s="29">
        <f>IFERROR(VLOOKUP($A26,Sheet5!$A:$O,12,0),0)</f>
        <v>0</v>
      </c>
      <c r="N26" s="29">
        <f>IFERROR(VLOOKUP($A26,Sheet5!$A:$O,13,0),0)</f>
        <v>0</v>
      </c>
      <c r="O26" s="29">
        <f>IFERROR(VLOOKUP($A26,Sheet5!$A:$O,14,0),0)</f>
        <v>0</v>
      </c>
    </row>
    <row r="27" spans="1:15" ht="15.75" customHeight="1" x14ac:dyDescent="0.25">
      <c r="A27" s="38" t="s">
        <v>43</v>
      </c>
      <c r="B27" t="s">
        <v>102</v>
      </c>
      <c r="C27" s="29">
        <f t="shared" si="3"/>
        <v>594819.29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0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0</v>
      </c>
      <c r="K27" s="29">
        <f>IFERROR(VLOOKUP($A27,Sheet5!$A:$O,10,0),0)</f>
        <v>0</v>
      </c>
      <c r="L27" s="29">
        <f>IFERROR(VLOOKUP($A27,Sheet5!$A:$O,11,0),0)</f>
        <v>0</v>
      </c>
      <c r="M27" s="29">
        <f>IFERROR(VLOOKUP($A27,Sheet5!$A:$O,12,0),0)</f>
        <v>0</v>
      </c>
      <c r="N27" s="29">
        <f>IFERROR(VLOOKUP($A27,Sheet5!$A:$O,13,0),0)</f>
        <v>0</v>
      </c>
      <c r="O27" s="29">
        <f>IFERROR(VLOOKUP($A27,Sheet5!$A:$O,14,0),0)</f>
        <v>0</v>
      </c>
    </row>
    <row r="28" spans="1:15" ht="15.75" customHeight="1" x14ac:dyDescent="0.25">
      <c r="A28" s="38" t="s">
        <v>44</v>
      </c>
      <c r="B28" t="s">
        <v>103</v>
      </c>
      <c r="C28" s="29">
        <f t="shared" si="3"/>
        <v>4776870.5999999996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0</v>
      </c>
      <c r="G28" s="29">
        <f>IFERROR(VLOOKUP($A28,Sheet5!$A:$O,6,0),0)</f>
        <v>0</v>
      </c>
      <c r="H28" s="29">
        <f>IFERROR(VLOOKUP($A28,Sheet5!$A:$O,7,0),0)</f>
        <v>0</v>
      </c>
      <c r="I28" s="29">
        <f>IFERROR(VLOOKUP($A28,Sheet5!$A:$O,8,0),0)</f>
        <v>0</v>
      </c>
      <c r="J28" s="29">
        <f>IFERROR(VLOOKUP($A28,Sheet5!$A:$O,9,0),0)</f>
        <v>0</v>
      </c>
      <c r="K28" s="29">
        <f>IFERROR(VLOOKUP($A28,Sheet5!$A:$O,10,0),0)</f>
        <v>0</v>
      </c>
      <c r="L28" s="29">
        <f>IFERROR(VLOOKUP($A28,Sheet5!$A:$O,11,0),0)</f>
        <v>0</v>
      </c>
      <c r="M28" s="29">
        <f>IFERROR(VLOOKUP($A28,Sheet5!$A:$O,12,0),0)</f>
        <v>0</v>
      </c>
      <c r="N28" s="29">
        <f>IFERROR(VLOOKUP($A28,Sheet5!$A:$O,13,0),0)</f>
        <v>0</v>
      </c>
      <c r="O28" s="29">
        <f>IFERROR(VLOOKUP($A28,Sheet5!$A:$O,14,0),0)</f>
        <v>0</v>
      </c>
    </row>
    <row r="29" spans="1:15" ht="15.75" customHeight="1" x14ac:dyDescent="0.25">
      <c r="A29" s="38" t="s">
        <v>45</v>
      </c>
      <c r="B29" t="s">
        <v>150</v>
      </c>
      <c r="C29" s="29">
        <f t="shared" si="3"/>
        <v>505099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0</v>
      </c>
      <c r="G29" s="29">
        <f>IFERROR(VLOOKUP($A29,Sheet5!$A:$O,6,0),0)</f>
        <v>0</v>
      </c>
      <c r="H29" s="29">
        <f>IFERROR(VLOOKUP($A29,Sheet5!$A:$O,7,0),0)</f>
        <v>0</v>
      </c>
      <c r="I29" s="29">
        <f>IFERROR(VLOOKUP($A29,Sheet5!$A:$O,8,0),0)</f>
        <v>0</v>
      </c>
      <c r="J29" s="29">
        <f>IFERROR(VLOOKUP($A29,Sheet5!$A:$O,9,0),0)</f>
        <v>0</v>
      </c>
      <c r="K29" s="29">
        <f>IFERROR(VLOOKUP($A29,Sheet5!$A:$O,10,0),0)</f>
        <v>0</v>
      </c>
      <c r="L29" s="29">
        <f>IFERROR(VLOOKUP($A29,Sheet5!$A:$O,11,0),0)</f>
        <v>0</v>
      </c>
      <c r="M29" s="29">
        <f>IFERROR(VLOOKUP($A29,Sheet5!$A:$O,12,0),0)</f>
        <v>0</v>
      </c>
      <c r="N29" s="29">
        <f>IFERROR(VLOOKUP($A29,Sheet5!$A:$O,13,0),0)</f>
        <v>0</v>
      </c>
      <c r="O29" s="29">
        <f>IFERROR(VLOOKUP($A29,Sheet5!$A:$O,14,0),0)</f>
        <v>0</v>
      </c>
    </row>
    <row r="30" spans="1:15" ht="15.75" customHeight="1" x14ac:dyDescent="0.25">
      <c r="A30" s="38" t="s">
        <v>46</v>
      </c>
      <c r="B30" t="s">
        <v>104</v>
      </c>
      <c r="C30" s="29">
        <f t="shared" si="3"/>
        <v>364460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0</v>
      </c>
      <c r="H30" s="29">
        <f>IFERROR(VLOOKUP($A30,Sheet5!$A:$O,7,0),0)</f>
        <v>0</v>
      </c>
      <c r="I30" s="29">
        <f>IFERROR(VLOOKUP($A30,Sheet5!$A:$O,8,0),0)</f>
        <v>0</v>
      </c>
      <c r="J30" s="29">
        <f>IFERROR(VLOOKUP($A30,Sheet5!$A:$O,9,0),0)</f>
        <v>0</v>
      </c>
      <c r="K30" s="29">
        <f>IFERROR(VLOOKUP($A30,Sheet5!$A:$O,10,0),0)</f>
        <v>0</v>
      </c>
      <c r="L30" s="29">
        <f>IFERROR(VLOOKUP($A30,Sheet5!$A:$O,11,0),0)</f>
        <v>0</v>
      </c>
      <c r="M30" s="29">
        <f>IFERROR(VLOOKUP($A30,Sheet5!$A:$O,12,0),0)</f>
        <v>0</v>
      </c>
      <c r="N30" s="29">
        <f>IFERROR(VLOOKUP($A30,Sheet5!$A:$O,13,0),0)</f>
        <v>0</v>
      </c>
      <c r="O30" s="29">
        <f>IFERROR(VLOOKUP($A30,Sheet5!$A:$O,14,0),0)</f>
        <v>0</v>
      </c>
    </row>
    <row r="31" spans="1:15" ht="15.75" customHeight="1" thickBot="1" x14ac:dyDescent="0.3">
      <c r="A31" s="38" t="s">
        <v>144</v>
      </c>
      <c r="B31" t="s">
        <v>148</v>
      </c>
      <c r="C31" s="29">
        <f t="shared" si="3"/>
        <v>3671766239.4900002</v>
      </c>
      <c r="D31" s="29">
        <f>IFERROR(VLOOKUP($A31,Sheet5!$A:$O,3,0),0)</f>
        <v>1189715108.4200001</v>
      </c>
      <c r="E31" s="29">
        <f>IFERROR(VLOOKUP($A31,Sheet5!$A:$O,4,0),0)</f>
        <v>2482051131.0700002</v>
      </c>
      <c r="F31" s="29">
        <f>IFERROR(VLOOKUP($A31,Sheet5!$A:$O,5,0),0)</f>
        <v>0</v>
      </c>
      <c r="G31" s="29">
        <f>IFERROR(VLOOKUP($A31,Sheet5!$A:$O,6,0),0)</f>
        <v>0</v>
      </c>
      <c r="H31" s="29">
        <f>IFERROR(VLOOKUP($A31,Sheet5!$A:$O,7,0),0)</f>
        <v>0</v>
      </c>
      <c r="I31" s="29">
        <f>IFERROR(VLOOKUP($A31,Sheet5!$A:$O,8,0),0)</f>
        <v>0</v>
      </c>
      <c r="J31" s="29">
        <f>IFERROR(VLOOKUP($A31,Sheet5!$A:$O,9,0),0)</f>
        <v>0</v>
      </c>
      <c r="K31" s="29">
        <f>IFERROR(VLOOKUP($A31,Sheet5!$A:$O,10,0),0)</f>
        <v>0</v>
      </c>
      <c r="L31" s="29">
        <f>IFERROR(VLOOKUP($A31,Sheet5!$A:$O,11,0),0)</f>
        <v>0</v>
      </c>
      <c r="M31" s="29">
        <f>IFERROR(VLOOKUP($A31,Sheet5!$A:$O,12,0),0)</f>
        <v>0</v>
      </c>
      <c r="N31" s="29">
        <f>IFERROR(VLOOKUP($A31,Sheet5!$A:$O,13,0),0)</f>
        <v>0</v>
      </c>
      <c r="O31" s="29">
        <f>IFERROR(VLOOKUP($A31,Sheet5!$A:$O,14,0),0)</f>
        <v>0</v>
      </c>
    </row>
    <row r="32" spans="1:15" ht="15.75" customHeight="1" thickBot="1" x14ac:dyDescent="0.3">
      <c r="B32" s="14" t="s">
        <v>105</v>
      </c>
      <c r="C32" s="30">
        <f>SUM(C33:C41)</f>
        <v>10246603.129999999</v>
      </c>
      <c r="D32" s="30">
        <f t="shared" ref="D32:O32" si="4">SUM(D33:D41)</f>
        <v>3395161.28</v>
      </c>
      <c r="E32" s="30">
        <f t="shared" si="4"/>
        <v>6851441.8499999996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7" t="s">
        <v>47</v>
      </c>
      <c r="B33" t="s">
        <v>106</v>
      </c>
      <c r="C33" s="29">
        <f t="shared" ref="C33:C41" si="5">SUM(D33:O33)</f>
        <v>253147.19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0</v>
      </c>
      <c r="H33" s="29">
        <f>IFERROR(VLOOKUP($A33,Sheet5!$A:$O,7,0),0)</f>
        <v>0</v>
      </c>
      <c r="I33" s="29">
        <f>IFERROR(VLOOKUP($A33,Sheet5!$A:$O,8,0),0)</f>
        <v>0</v>
      </c>
      <c r="J33" s="29">
        <f>IFERROR(VLOOKUP($A33,Sheet5!$A:$O,9,0),0)</f>
        <v>0</v>
      </c>
      <c r="K33" s="29">
        <f>IFERROR(VLOOKUP($A33,Sheet5!$A:$O,10,0),0)</f>
        <v>0</v>
      </c>
      <c r="L33" s="29">
        <f>IFERROR(VLOOKUP($A33,Sheet5!$A:$O,11,0),0)</f>
        <v>0</v>
      </c>
      <c r="M33" s="29">
        <f>IFERROR(VLOOKUP($A33,Sheet5!$A:$O,12,0),0)</f>
        <v>0</v>
      </c>
      <c r="N33" s="29">
        <f>IFERROR(VLOOKUP($A33,Sheet5!$A:$O,13,0),0)</f>
        <v>0</v>
      </c>
      <c r="O33" s="29">
        <f>IFERROR(VLOOKUP($A33,Sheet5!$A:$O,14,0),0)</f>
        <v>0</v>
      </c>
      <c r="Q33" s="6"/>
    </row>
    <row r="34" spans="1:17" ht="15.75" customHeight="1" x14ac:dyDescent="0.25">
      <c r="A34" s="38" t="s">
        <v>48</v>
      </c>
      <c r="B34" t="s">
        <v>107</v>
      </c>
      <c r="C34" s="29">
        <f t="shared" si="5"/>
        <v>4264378.4399999995</v>
      </c>
      <c r="D34" s="29">
        <f>IFERROR(VLOOKUP($A34,Sheet5!$A:$O,3,0),0)</f>
        <v>3142014.09</v>
      </c>
      <c r="E34" s="29">
        <f>IFERROR(VLOOKUP($A34,Sheet5!$A:$O,4,0),0)</f>
        <v>1122364.3500000001</v>
      </c>
      <c r="F34" s="29">
        <f>IFERROR(VLOOKUP($A34,Sheet5!$A:$O,5,0),0)</f>
        <v>0</v>
      </c>
      <c r="G34" s="29">
        <f>IFERROR(VLOOKUP($A34,Sheet5!$A:$O,6,0),0)</f>
        <v>0</v>
      </c>
      <c r="H34" s="29">
        <f>IFERROR(VLOOKUP($A34,Sheet5!$A:$O,7,0),0)</f>
        <v>0</v>
      </c>
      <c r="I34" s="29">
        <f>IFERROR(VLOOKUP($A34,Sheet5!$A:$O,8,0),0)</f>
        <v>0</v>
      </c>
      <c r="J34" s="29">
        <f>IFERROR(VLOOKUP($A34,Sheet5!$A:$O,9,0),0)</f>
        <v>0</v>
      </c>
      <c r="K34" s="29">
        <f>IFERROR(VLOOKUP($A34,Sheet5!$A:$O,10,0),0)</f>
        <v>0</v>
      </c>
      <c r="L34" s="29">
        <f>IFERROR(VLOOKUP($A34,Sheet5!$A:$O,11,0),0)</f>
        <v>0</v>
      </c>
      <c r="M34" s="29">
        <f>IFERROR(VLOOKUP($A34,Sheet5!$A:$O,12,0),0)</f>
        <v>0</v>
      </c>
      <c r="N34" s="29">
        <f>IFERROR(VLOOKUP($A34,Sheet5!$A:$O,13,0),0)</f>
        <v>0</v>
      </c>
      <c r="O34" s="29">
        <f>IFERROR(VLOOKUP($A34,Sheet5!$A:$O,14,0),0)</f>
        <v>0</v>
      </c>
      <c r="Q34" s="6"/>
    </row>
    <row r="35" spans="1:17" ht="15.75" customHeight="1" x14ac:dyDescent="0.25">
      <c r="A35" s="38" t="s">
        <v>49</v>
      </c>
      <c r="B35" t="s">
        <v>108</v>
      </c>
      <c r="C35" s="29">
        <f t="shared" si="5"/>
        <v>0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0</v>
      </c>
      <c r="G35" s="29">
        <f>IFERROR(VLOOKUP($A35,Sheet5!$A:$O,6,0),0)</f>
        <v>0</v>
      </c>
      <c r="H35" s="29">
        <f>IFERROR(VLOOKUP($A35,Sheet5!$A:$O,7,0),0)</f>
        <v>0</v>
      </c>
      <c r="I35" s="29">
        <f>IFERROR(VLOOKUP($A35,Sheet5!$A:$O,8,0),0)</f>
        <v>0</v>
      </c>
      <c r="J35" s="29">
        <f>IFERROR(VLOOKUP($A35,Sheet5!$A:$O,9,0),0)</f>
        <v>0</v>
      </c>
      <c r="K35" s="29">
        <f>IFERROR(VLOOKUP($A35,Sheet5!$A:$O,10,0),0)</f>
        <v>0</v>
      </c>
      <c r="L35" s="29">
        <f>IFERROR(VLOOKUP($A35,Sheet5!$A:$O,11,0),0)</f>
        <v>0</v>
      </c>
      <c r="M35" s="29">
        <f>IFERROR(VLOOKUP($A35,Sheet5!$A:$O,12,0),0)</f>
        <v>0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25">
      <c r="A36" s="38" t="s">
        <v>50</v>
      </c>
      <c r="B36" t="s">
        <v>120</v>
      </c>
      <c r="C36" s="29">
        <f t="shared" si="5"/>
        <v>794235.7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0</v>
      </c>
      <c r="G36" s="29">
        <f>IFERROR(VLOOKUP($A36,Sheet5!$A:$O,6,0),0)</f>
        <v>0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25">
      <c r="A37" s="38" t="s">
        <v>51</v>
      </c>
      <c r="B37" t="s">
        <v>109</v>
      </c>
      <c r="C37" s="29">
        <f t="shared" si="5"/>
        <v>352772.8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0</v>
      </c>
      <c r="G37" s="29">
        <f>IFERROR(VLOOKUP($A37,Sheet5!$A:$O,6,0),0)</f>
        <v>0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0</v>
      </c>
      <c r="K37" s="29">
        <f>IFERROR(VLOOKUP($A37,Sheet5!$A:$O,10,0),0)</f>
        <v>0</v>
      </c>
      <c r="L37" s="29">
        <f>IFERROR(VLOOKUP($A37,Sheet5!$A:$O,11,0),0)</f>
        <v>0</v>
      </c>
      <c r="M37" s="29">
        <f>IFERROR(VLOOKUP($A37,Sheet5!$A:$O,12,0),0)</f>
        <v>0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25">
      <c r="A38" s="38" t="s">
        <v>52</v>
      </c>
      <c r="B38" t="s">
        <v>137</v>
      </c>
      <c r="C38" s="29">
        <f t="shared" si="5"/>
        <v>0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0</v>
      </c>
      <c r="G38" s="29">
        <f>IFERROR(VLOOKUP($A38,Sheet5!$A:$O,6,0),0)</f>
        <v>0</v>
      </c>
      <c r="H38" s="29">
        <f>IFERROR(VLOOKUP($A38,Sheet5!$A:$O,7,0),0)</f>
        <v>0</v>
      </c>
      <c r="I38" s="29">
        <f>IFERROR(VLOOKUP($A38,Sheet5!$A:$O,8,0),0)</f>
        <v>0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0</v>
      </c>
      <c r="M38" s="29">
        <f>IFERROR(VLOOKUP($A38,Sheet5!$A:$O,12,0),0)</f>
        <v>0</v>
      </c>
      <c r="N38" s="29">
        <f>IFERROR(VLOOKUP($A38,Sheet5!$A:$O,13,0),0)</f>
        <v>0</v>
      </c>
      <c r="O38" s="29">
        <f>IFERROR(VLOOKUP($A38,Sheet5!$A:$O,14,0),0)</f>
        <v>0</v>
      </c>
    </row>
    <row r="39" spans="1:17" ht="15.75" customHeight="1" x14ac:dyDescent="0.25">
      <c r="A39" s="38" t="s">
        <v>53</v>
      </c>
      <c r="B39" t="s">
        <v>110</v>
      </c>
      <c r="C39" s="29">
        <f t="shared" si="5"/>
        <v>0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0</v>
      </c>
      <c r="H39" s="29">
        <f>IFERROR(VLOOKUP($A39,Sheet5!$A:$O,7,0),0)</f>
        <v>0</v>
      </c>
      <c r="I39" s="29">
        <f>IFERROR(VLOOKUP($A39,Sheet5!$A:$O,8,0),0)</f>
        <v>0</v>
      </c>
      <c r="J39" s="29">
        <f>IFERROR(VLOOKUP($A39,Sheet5!$A:$O,9,0),0)</f>
        <v>0</v>
      </c>
      <c r="K39" s="29">
        <f>IFERROR(VLOOKUP($A39,Sheet5!$A:$O,10,0),0)</f>
        <v>0</v>
      </c>
      <c r="L39" s="29">
        <f>IFERROR(VLOOKUP($A39,Sheet5!$A:$O,11,0),0)</f>
        <v>0</v>
      </c>
      <c r="M39" s="29">
        <f>IFERROR(VLOOKUP($A39,Sheet5!$A:$O,12,0),0)</f>
        <v>0</v>
      </c>
      <c r="N39" s="29">
        <f>IFERROR(VLOOKUP($A39,Sheet5!$A:$O,13,0),0)</f>
        <v>0</v>
      </c>
      <c r="O39" s="29">
        <f>IFERROR(VLOOKUP($A39,Sheet5!$A:$O,14,0),0)</f>
        <v>0</v>
      </c>
    </row>
    <row r="40" spans="1:17" ht="15.75" customHeight="1" x14ac:dyDescent="0.25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">
      <c r="A41" s="38" t="s">
        <v>54</v>
      </c>
      <c r="B41" t="s">
        <v>111</v>
      </c>
      <c r="C41" s="29">
        <f t="shared" si="5"/>
        <v>4582069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0</v>
      </c>
      <c r="G41" s="29">
        <f>IFERROR(VLOOKUP($A41,Sheet5!$A:$O,6,0),0)</f>
        <v>0</v>
      </c>
      <c r="H41" s="29">
        <f>IFERROR(VLOOKUP($A41,Sheet5!$A:$O,7,0),0)</f>
        <v>0</v>
      </c>
      <c r="I41" s="29">
        <f>IFERROR(VLOOKUP($A41,Sheet5!$A:$O,8,0),0)</f>
        <v>0</v>
      </c>
      <c r="J41" s="29">
        <f>IFERROR(VLOOKUP($A41,Sheet5!$A:$O,9,0),0)</f>
        <v>0</v>
      </c>
      <c r="K41" s="29">
        <f>IFERROR(VLOOKUP($A41,Sheet5!$A:$O,10,0),0)</f>
        <v>0</v>
      </c>
      <c r="L41" s="29">
        <f>IFERROR(VLOOKUP($A41,Sheet5!$A:$O,11,0),0)</f>
        <v>0</v>
      </c>
      <c r="M41" s="29">
        <f>IFERROR(VLOOKUP($A41,Sheet5!$A:$O,12,0),0)</f>
        <v>0</v>
      </c>
      <c r="N41" s="29">
        <f>IFERROR(VLOOKUP($A41,Sheet5!$A:$O,13,0),0)</f>
        <v>0</v>
      </c>
      <c r="O41" s="29">
        <f>IFERROR(VLOOKUP($A41,Sheet5!$A:$O,14,0),0)</f>
        <v>0</v>
      </c>
    </row>
    <row r="42" spans="1:17" ht="15.75" customHeight="1" thickBot="1" x14ac:dyDescent="0.3">
      <c r="B42" s="14" t="s">
        <v>112</v>
      </c>
      <c r="C42" s="30">
        <f t="shared" ref="C42:O42" si="6">SUM(C43:C49)</f>
        <v>0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7" t="s">
        <v>55</v>
      </c>
      <c r="B43" t="s">
        <v>113</v>
      </c>
      <c r="C43" s="29">
        <f t="shared" ref="C43:C49" si="7">SUM(D43:O43)</f>
        <v>0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0</v>
      </c>
      <c r="I43" s="29">
        <f>IFERROR(VLOOKUP($A43,Sheet5!$A:$O,8,0),0)</f>
        <v>0</v>
      </c>
      <c r="J43" s="29">
        <f>IFERROR(VLOOKUP($A43,Sheet5!$A:$O,9,0),0)</f>
        <v>0</v>
      </c>
      <c r="K43" s="29">
        <f>IFERROR(VLOOKUP($A43,Sheet5!$A:$O,10,0),0)</f>
        <v>0</v>
      </c>
      <c r="L43" s="29">
        <f>IFERROR(VLOOKUP($A43,Sheet5!$A:$O,11,0),0)</f>
        <v>0</v>
      </c>
      <c r="M43" s="29">
        <f>IFERROR(VLOOKUP($A43,Sheet5!$A:$O,12,0),0)</f>
        <v>0</v>
      </c>
      <c r="N43" s="29">
        <f>IFERROR(VLOOKUP($A43,Sheet5!$A:$O,13,0),0)</f>
        <v>0</v>
      </c>
      <c r="O43" s="29">
        <f>IFERROR(VLOOKUP($A43,Sheet5!$A:$O,14,0),0)</f>
        <v>0</v>
      </c>
    </row>
    <row r="44" spans="1:17" ht="15.75" customHeight="1" x14ac:dyDescent="0.25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25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25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25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25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">
      <c r="A49" s="38" t="s">
        <v>56</v>
      </c>
      <c r="B49" t="s">
        <v>114</v>
      </c>
      <c r="C49" s="29">
        <f t="shared" si="7"/>
        <v>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0</v>
      </c>
      <c r="H49" s="29">
        <f>IFERROR(VLOOKUP($A49,Sheet5!$A:$O,7,0),0)</f>
        <v>0</v>
      </c>
      <c r="I49" s="29">
        <f>IFERROR(VLOOKUP($A49,Sheet5!$A:$O,8,0),0)</f>
        <v>0</v>
      </c>
      <c r="J49" s="29">
        <f>IFERROR(VLOOKUP($A49,Sheet5!$A:$O,9,0),0)</f>
        <v>0</v>
      </c>
      <c r="K49" s="29">
        <f>IFERROR(VLOOKUP($A49,Sheet5!$A:$O,10,0),0)</f>
        <v>0</v>
      </c>
      <c r="L49" s="29">
        <f>IFERROR(VLOOKUP($A49,Sheet5!$A:$O,11,0),0)</f>
        <v>0</v>
      </c>
      <c r="M49" s="29">
        <f>IFERROR(VLOOKUP($A49,Sheet5!$A:$O,12,0),0)</f>
        <v>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25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25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25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25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25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">
      <c r="B58" s="14" t="s">
        <v>115</v>
      </c>
      <c r="C58" s="30">
        <f>SUM(C59:C66)</f>
        <v>33040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7" t="s">
        <v>57</v>
      </c>
      <c r="B59" t="s">
        <v>116</v>
      </c>
      <c r="C59" s="29">
        <f t="shared" ref="C59:C67" si="11">SUM(D59:O59)</f>
        <v>33040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0</v>
      </c>
      <c r="H59" s="29">
        <f>IFERROR(VLOOKUP($A59,Sheet5!$A:$O,7,0),0)</f>
        <v>0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0</v>
      </c>
      <c r="N59" s="29">
        <f>IFERROR(VLOOKUP($A59,Sheet5!$A:$O,13,0),0)</f>
        <v>0</v>
      </c>
      <c r="O59" s="29">
        <f>IFERROR(VLOOKUP($A59,Sheet5!$A:$O,14,0),0)</f>
        <v>0</v>
      </c>
    </row>
    <row r="60" spans="1:15" ht="15.75" customHeight="1" x14ac:dyDescent="0.25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25">
      <c r="A61" s="38" t="s">
        <v>58</v>
      </c>
      <c r="B61" t="s">
        <v>121</v>
      </c>
      <c r="C61" s="29">
        <f t="shared" si="11"/>
        <v>0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0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25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25">
      <c r="A63" s="38" t="s">
        <v>60</v>
      </c>
      <c r="B63" t="s">
        <v>118</v>
      </c>
      <c r="C63" s="29">
        <f t="shared" si="11"/>
        <v>0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0</v>
      </c>
      <c r="N63" s="29">
        <f>IFERROR(VLOOKUP($A63,Sheet5!$A:$O,13,0),0)</f>
        <v>0</v>
      </c>
      <c r="O63" s="29">
        <f>IFERROR(VLOOKUP($A63,Sheet5!$A:$O,14,0),0)</f>
        <v>0</v>
      </c>
    </row>
    <row r="64" spans="1:15" ht="15.75" customHeight="1" x14ac:dyDescent="0.25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25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25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">
      <c r="B68" s="14" t="s">
        <v>123</v>
      </c>
      <c r="C68" s="30">
        <f>SUM(C69:C70)</f>
        <v>1268924.46</v>
      </c>
      <c r="D68" s="30">
        <f t="shared" ref="D68:O68" si="12">SUM(D69:D70)</f>
        <v>0</v>
      </c>
      <c r="E68" s="30">
        <f t="shared" si="12"/>
        <v>1268924.46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55" t="s">
        <v>62</v>
      </c>
      <c r="B69" t="s">
        <v>124</v>
      </c>
      <c r="C69" s="29">
        <f>SUM(D69:O69)</f>
        <v>1268924.46</v>
      </c>
      <c r="D69" s="29">
        <f>IFERROR(VLOOKUP($A69,Sheet5!$A:$O,3,0),0)</f>
        <v>0</v>
      </c>
      <c r="E69" s="29">
        <f>IFERROR(VLOOKUP($A69,Sheet5!$A:$O,4,0),0)</f>
        <v>1268924.46</v>
      </c>
      <c r="F69" s="29">
        <f>IFERROR(VLOOKUP($A69,Sheet5!$A:$O,5,0),0)</f>
        <v>0</v>
      </c>
      <c r="G69" s="29">
        <f>IFERROR(VLOOKUP($A69,Sheet5!$A:$P,6,0),0)</f>
        <v>0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0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25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25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25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25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25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 t="shared" ref="C92:K92" si="15">+C16+C22+C32+C42+C58+C68+C50+C73+C76+C82+C85+C88</f>
        <v>3792199102.7800002</v>
      </c>
      <c r="D92" s="12">
        <f t="shared" si="15"/>
        <v>1245704087.9400001</v>
      </c>
      <c r="E92" s="12">
        <f t="shared" si="15"/>
        <v>2546495014.8400002</v>
      </c>
      <c r="F92" s="12">
        <f t="shared" si="15"/>
        <v>0</v>
      </c>
      <c r="G92" s="12">
        <f t="shared" si="15"/>
        <v>0</v>
      </c>
      <c r="H92" s="12">
        <f t="shared" si="15"/>
        <v>0</v>
      </c>
      <c r="I92" s="12">
        <f t="shared" si="15"/>
        <v>0</v>
      </c>
      <c r="J92" s="12">
        <f t="shared" si="15"/>
        <v>0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67" customFormat="1" x14ac:dyDescent="0.25">
      <c r="B93" s="67" t="s">
        <v>235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25">
      <c r="B94" s="67" t="s">
        <v>258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25">
      <c r="B95" s="67" t="s">
        <v>259</v>
      </c>
      <c r="I95" s="70"/>
      <c r="K95" s="71"/>
    </row>
    <row r="96" spans="1:16" s="67" customFormat="1" x14ac:dyDescent="0.25">
      <c r="B96" s="67" t="s">
        <v>255</v>
      </c>
      <c r="I96" s="70"/>
      <c r="K96" s="71"/>
    </row>
    <row r="97" spans="1:11" s="67" customFormat="1" x14ac:dyDescent="0.25">
      <c r="B97" s="91" t="s">
        <v>252</v>
      </c>
      <c r="C97" s="92"/>
      <c r="D97" s="92"/>
      <c r="E97" s="92"/>
      <c r="F97" s="93"/>
    </row>
    <row r="98" spans="1:11" s="67" customFormat="1" x14ac:dyDescent="0.25">
      <c r="B98" s="94" t="s">
        <v>253</v>
      </c>
      <c r="C98" s="95"/>
      <c r="D98" s="95"/>
      <c r="E98" s="95"/>
      <c r="F98" s="96"/>
    </row>
    <row r="99" spans="1:11" s="67" customFormat="1" x14ac:dyDescent="0.25">
      <c r="B99" s="94" t="s">
        <v>254</v>
      </c>
      <c r="C99" s="95"/>
      <c r="D99" s="95"/>
      <c r="E99" s="95"/>
      <c r="F99" s="96"/>
    </row>
    <row r="100" spans="1:11" s="67" customFormat="1" x14ac:dyDescent="0.25">
      <c r="B100" s="72" t="s">
        <v>250</v>
      </c>
      <c r="C100" s="73"/>
      <c r="D100" s="73"/>
      <c r="E100" s="73"/>
      <c r="F100" s="74"/>
    </row>
    <row r="101" spans="1:11" s="67" customFormat="1" x14ac:dyDescent="0.25">
      <c r="B101" s="75" t="s">
        <v>251</v>
      </c>
      <c r="C101" s="76"/>
      <c r="D101" s="76"/>
      <c r="E101" s="76"/>
      <c r="F101" s="77"/>
    </row>
    <row r="107" spans="1:11" ht="23.25" x14ac:dyDescent="0.35">
      <c r="B107" s="49"/>
      <c r="C107" s="49"/>
      <c r="D107" s="49"/>
      <c r="E107" s="49"/>
      <c r="F107" s="49"/>
      <c r="K107" s="49"/>
    </row>
    <row r="108" spans="1:11" ht="23.25" x14ac:dyDescent="0.35">
      <c r="A108" s="48"/>
      <c r="B108" s="49"/>
      <c r="C108" s="49"/>
      <c r="D108" s="49"/>
      <c r="E108" s="49"/>
      <c r="F108" s="49"/>
      <c r="J108" s="49"/>
      <c r="K108" s="49"/>
    </row>
    <row r="109" spans="1:11" ht="23.25" x14ac:dyDescent="0.3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25" x14ac:dyDescent="0.35">
      <c r="A110" s="48"/>
      <c r="B110" s="49" t="s">
        <v>248</v>
      </c>
      <c r="C110" s="49"/>
      <c r="D110" s="49"/>
      <c r="E110" s="49" t="s">
        <v>238</v>
      </c>
      <c r="F110" s="49"/>
      <c r="J110" s="49" t="s">
        <v>246</v>
      </c>
      <c r="K110" s="49"/>
    </row>
    <row r="111" spans="1:11" ht="23.25" x14ac:dyDescent="0.35">
      <c r="A111" s="48"/>
      <c r="B111" s="49" t="s">
        <v>242</v>
      </c>
      <c r="C111" s="49"/>
      <c r="D111" s="49"/>
      <c r="E111" s="49" t="s">
        <v>239</v>
      </c>
      <c r="F111" s="49"/>
      <c r="J111" s="49" t="s">
        <v>249</v>
      </c>
    </row>
    <row r="112" spans="1:11" ht="23.25" x14ac:dyDescent="0.35">
      <c r="A112" s="48"/>
      <c r="B112" s="49"/>
      <c r="C112" s="49"/>
      <c r="D112" s="49"/>
      <c r="E112" s="49"/>
      <c r="F112" s="49"/>
    </row>
    <row r="113" spans="1:6" ht="23.25" x14ac:dyDescent="0.35">
      <c r="A113" s="48"/>
      <c r="B113" s="49"/>
      <c r="C113" s="49"/>
      <c r="D113" s="49"/>
      <c r="E113" s="49"/>
      <c r="F113" s="49"/>
    </row>
    <row r="114" spans="1:6" ht="23.25" x14ac:dyDescent="0.35">
      <c r="A114" s="48"/>
      <c r="B114" s="49"/>
      <c r="C114" s="49"/>
      <c r="D114" s="49"/>
      <c r="E114" s="49"/>
      <c r="F114" s="49"/>
    </row>
    <row r="115" spans="1:6" ht="23.25" x14ac:dyDescent="0.35">
      <c r="A115" s="48"/>
      <c r="B115" s="49"/>
      <c r="C115" s="49"/>
      <c r="D115" s="49"/>
      <c r="E115" s="49"/>
      <c r="F115" s="49"/>
    </row>
    <row r="116" spans="1:6" ht="23.25" x14ac:dyDescent="0.35">
      <c r="A116" s="48"/>
      <c r="B116" s="49"/>
      <c r="C116" s="49"/>
      <c r="D116" s="49"/>
      <c r="E116" s="49"/>
      <c r="F116" s="49"/>
    </row>
    <row r="117" spans="1:6" ht="23.25" x14ac:dyDescent="0.35">
      <c r="A117" s="48"/>
      <c r="C117" s="49"/>
      <c r="D117" s="49"/>
      <c r="E117" s="49"/>
      <c r="F117" s="49"/>
    </row>
    <row r="118" spans="1:6" ht="23.25" x14ac:dyDescent="0.35">
      <c r="A118" s="48"/>
      <c r="E118" s="49"/>
      <c r="F118" s="49"/>
    </row>
    <row r="119" spans="1:6" ht="23.25" x14ac:dyDescent="0.35">
      <c r="A119" s="48"/>
      <c r="E119" s="49"/>
      <c r="F119" s="49"/>
    </row>
    <row r="120" spans="1:6" ht="23.25" x14ac:dyDescent="0.35">
      <c r="A120" s="48"/>
      <c r="E120" s="49"/>
      <c r="F120" s="49"/>
    </row>
    <row r="121" spans="1:6" ht="23.25" x14ac:dyDescent="0.35">
      <c r="A121" s="48"/>
      <c r="E121" s="49"/>
      <c r="F121" s="49"/>
    </row>
    <row r="122" spans="1:6" ht="23.25" x14ac:dyDescent="0.35">
      <c r="A122" s="48"/>
      <c r="C122" s="49"/>
      <c r="D122" s="49"/>
      <c r="E122" s="49"/>
      <c r="F122" s="49"/>
    </row>
    <row r="123" spans="1:6" ht="18.75" x14ac:dyDescent="0.3">
      <c r="A123" s="48"/>
      <c r="B123" s="48"/>
      <c r="C123" s="48"/>
      <c r="D123" s="48"/>
    </row>
    <row r="124" spans="1:6" ht="18.75" x14ac:dyDescent="0.3">
      <c r="A124" s="48"/>
      <c r="B124" s="48"/>
      <c r="C124" s="48"/>
      <c r="D124" s="48"/>
    </row>
    <row r="125" spans="1:6" ht="18.75" x14ac:dyDescent="0.3">
      <c r="A125" s="48"/>
      <c r="B125" s="48"/>
      <c r="C125" s="48"/>
      <c r="D125" s="48"/>
    </row>
    <row r="126" spans="1:6" ht="18.75" x14ac:dyDescent="0.3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58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99" t="s">
        <v>30</v>
      </c>
      <c r="B1" s="99"/>
      <c r="C1" s="99"/>
      <c r="D1" s="99"/>
      <c r="E1" s="99"/>
      <c r="G1" s="1" t="s">
        <v>5</v>
      </c>
    </row>
    <row r="2" spans="1:7" ht="18.75" customHeight="1" x14ac:dyDescent="0.25">
      <c r="A2" s="99" t="s">
        <v>31</v>
      </c>
      <c r="B2" s="99"/>
      <c r="C2" s="99"/>
      <c r="D2" s="99"/>
      <c r="E2" s="99"/>
      <c r="G2" s="5" t="s">
        <v>25</v>
      </c>
    </row>
    <row r="3" spans="1:7" ht="18.75" x14ac:dyDescent="0.25">
      <c r="A3" s="100" t="s">
        <v>225</v>
      </c>
      <c r="B3" s="99"/>
      <c r="C3" s="99"/>
      <c r="D3" s="99"/>
      <c r="E3" s="99"/>
      <c r="G3" s="5" t="s">
        <v>26</v>
      </c>
    </row>
    <row r="4" spans="1:7" ht="18.75" customHeight="1" x14ac:dyDescent="0.3">
      <c r="A4" s="85" t="s">
        <v>28</v>
      </c>
      <c r="B4" s="85"/>
      <c r="C4" s="85"/>
      <c r="D4" s="85"/>
      <c r="E4" s="85"/>
      <c r="G4" s="1" t="s">
        <v>19</v>
      </c>
    </row>
    <row r="5" spans="1:7" x14ac:dyDescent="0.25">
      <c r="A5" s="86" t="s">
        <v>2</v>
      </c>
      <c r="B5" s="86"/>
      <c r="C5" s="86"/>
      <c r="D5" s="86"/>
      <c r="E5" s="86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6" t="s">
        <v>3</v>
      </c>
      <c r="E7" s="26" t="s">
        <v>4</v>
      </c>
    </row>
    <row r="8" spans="1:7" ht="15.75" thickBot="1" x14ac:dyDescent="0.3">
      <c r="B8" s="8" t="s">
        <v>1</v>
      </c>
      <c r="C8" s="8"/>
      <c r="D8" s="9">
        <f>+D9+D15+D25+D35+D51+D61</f>
        <v>28326058053</v>
      </c>
      <c r="E8" s="9"/>
    </row>
    <row r="9" spans="1:7" ht="15.75" thickBot="1" x14ac:dyDescent="0.3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25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25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25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25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25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25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25">
      <c r="A72" s="5" t="s">
        <v>181</v>
      </c>
      <c r="D72" s="6">
        <f>IFERROR(VLOOKUP($A72,Sheet3!$A:$C,2,0),0)</f>
        <v>0</v>
      </c>
      <c r="E72" s="6"/>
    </row>
    <row r="73" spans="1:6" ht="15.75" x14ac:dyDescent="0.25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25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25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25">
      <c r="A82" s="5" t="s">
        <v>190</v>
      </c>
      <c r="D82" s="6">
        <f>IFERROR(VLOOKUP($A82,Sheet3!$A:$C,2,0),0)</f>
        <v>0</v>
      </c>
      <c r="E82" s="6"/>
    </row>
    <row r="83" spans="1:5" ht="6" customHeight="1" x14ac:dyDescent="0.25">
      <c r="D83" s="6">
        <f>IFERROR(VLOOKUP($A83,Sheet3!$A:$C,2,0),0)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5"/>
      <c r="D85" s="6"/>
      <c r="E85" s="6"/>
    </row>
    <row r="86" spans="1:5" ht="15.75" customHeight="1" x14ac:dyDescent="0.25">
      <c r="B86" s="25"/>
      <c r="D86" s="6"/>
      <c r="E86" s="6"/>
    </row>
    <row r="87" spans="1:5" ht="15.75" customHeight="1" x14ac:dyDescent="0.25">
      <c r="B87" s="25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13" zoomScale="85" zoomScaleNormal="85" workbookViewId="0">
      <selection activeCell="C39" sqref="C39"/>
    </sheetView>
  </sheetViews>
  <sheetFormatPr defaultRowHeight="15" x14ac:dyDescent="0.25"/>
  <cols>
    <col min="1" max="1" width="15" customWidth="1"/>
    <col min="2" max="3" width="18" style="6" bestFit="1" customWidth="1"/>
  </cols>
  <sheetData>
    <row r="2" spans="1:3" ht="15.75" thickBot="1" x14ac:dyDescent="0.3"/>
    <row r="3" spans="1:3" x14ac:dyDescent="0.25">
      <c r="A3" s="47" t="s">
        <v>34</v>
      </c>
      <c r="B3" s="51">
        <v>613655706</v>
      </c>
      <c r="C3" s="32">
        <v>613655706</v>
      </c>
    </row>
    <row r="4" spans="1:3" x14ac:dyDescent="0.25">
      <c r="A4" s="33" t="s">
        <v>35</v>
      </c>
      <c r="B4" s="53">
        <v>99416214</v>
      </c>
      <c r="C4" s="34">
        <v>99416214</v>
      </c>
    </row>
    <row r="5" spans="1:3" x14ac:dyDescent="0.25">
      <c r="A5" s="33" t="s">
        <v>36</v>
      </c>
      <c r="B5" s="53">
        <v>6372834</v>
      </c>
      <c r="C5" s="34">
        <v>6372834</v>
      </c>
    </row>
    <row r="6" spans="1:3" x14ac:dyDescent="0.25">
      <c r="A6" s="33" t="s">
        <v>37</v>
      </c>
      <c r="B6" s="53">
        <v>5947978</v>
      </c>
      <c r="C6" s="34">
        <v>5947978</v>
      </c>
    </row>
    <row r="7" spans="1:3" x14ac:dyDescent="0.25">
      <c r="A7" s="33" t="s">
        <v>38</v>
      </c>
      <c r="B7" s="53">
        <v>84609787</v>
      </c>
      <c r="C7" s="34">
        <v>84609787</v>
      </c>
    </row>
    <row r="8" spans="1:3" x14ac:dyDescent="0.25">
      <c r="A8" s="33" t="s">
        <v>39</v>
      </c>
      <c r="B8" s="53">
        <v>45464363</v>
      </c>
      <c r="C8" s="34">
        <v>45464363</v>
      </c>
    </row>
    <row r="9" spans="1:3" x14ac:dyDescent="0.25">
      <c r="A9" s="33" t="s">
        <v>40</v>
      </c>
      <c r="B9" s="53">
        <v>54383891</v>
      </c>
      <c r="C9" s="34">
        <v>54383891</v>
      </c>
    </row>
    <row r="10" spans="1:3" x14ac:dyDescent="0.25">
      <c r="A10" s="33" t="s">
        <v>41</v>
      </c>
      <c r="B10" s="53">
        <v>60090586</v>
      </c>
      <c r="C10" s="34">
        <v>60090586</v>
      </c>
    </row>
    <row r="11" spans="1:3" x14ac:dyDescent="0.25">
      <c r="A11" s="33" t="s">
        <v>42</v>
      </c>
      <c r="B11" s="53">
        <v>19716893</v>
      </c>
      <c r="C11" s="34">
        <v>19716893</v>
      </c>
    </row>
    <row r="12" spans="1:3" x14ac:dyDescent="0.25">
      <c r="A12" s="33" t="s">
        <v>43</v>
      </c>
      <c r="B12" s="53">
        <v>30995252</v>
      </c>
      <c r="C12" s="34">
        <v>30995252</v>
      </c>
    </row>
    <row r="13" spans="1:3" x14ac:dyDescent="0.25">
      <c r="A13" s="33" t="s">
        <v>44</v>
      </c>
      <c r="B13" s="53">
        <v>14493652</v>
      </c>
      <c r="C13" s="34">
        <v>14493652</v>
      </c>
    </row>
    <row r="14" spans="1:3" x14ac:dyDescent="0.25">
      <c r="A14" s="33" t="s">
        <v>45</v>
      </c>
      <c r="B14" s="53">
        <v>15178305</v>
      </c>
      <c r="C14" s="34">
        <v>15178305</v>
      </c>
    </row>
    <row r="15" spans="1:3" x14ac:dyDescent="0.25">
      <c r="A15" s="33" t="s">
        <v>46</v>
      </c>
      <c r="B15" s="53">
        <v>78865969</v>
      </c>
      <c r="C15" s="34">
        <v>78865969</v>
      </c>
    </row>
    <row r="16" spans="1:3" x14ac:dyDescent="0.25">
      <c r="A16" s="33" t="s">
        <v>144</v>
      </c>
      <c r="B16" s="53">
        <v>25033562772</v>
      </c>
      <c r="C16" s="34">
        <v>25033562772</v>
      </c>
    </row>
    <row r="17" spans="1:3" x14ac:dyDescent="0.25">
      <c r="A17" s="33" t="s">
        <v>47</v>
      </c>
      <c r="B17" s="53">
        <v>11797821</v>
      </c>
      <c r="C17" s="34">
        <v>11797821</v>
      </c>
    </row>
    <row r="18" spans="1:3" x14ac:dyDescent="0.25">
      <c r="A18" s="33" t="s">
        <v>48</v>
      </c>
      <c r="B18" s="53">
        <v>739657585</v>
      </c>
      <c r="C18" s="34">
        <v>739657585</v>
      </c>
    </row>
    <row r="19" spans="1:3" x14ac:dyDescent="0.25">
      <c r="A19" s="33" t="s">
        <v>49</v>
      </c>
      <c r="B19" s="53">
        <v>12990078</v>
      </c>
      <c r="C19" s="34">
        <v>12990078</v>
      </c>
    </row>
    <row r="20" spans="1:3" x14ac:dyDescent="0.25">
      <c r="A20" s="33" t="s">
        <v>50</v>
      </c>
      <c r="B20" s="53">
        <v>24620500</v>
      </c>
      <c r="C20" s="34">
        <v>24620500</v>
      </c>
    </row>
    <row r="21" spans="1:3" x14ac:dyDescent="0.25">
      <c r="A21" s="33" t="s">
        <v>51</v>
      </c>
      <c r="B21" s="53">
        <v>792419</v>
      </c>
      <c r="C21" s="34">
        <v>792419</v>
      </c>
    </row>
    <row r="22" spans="1:3" x14ac:dyDescent="0.25">
      <c r="A22" s="33" t="s">
        <v>52</v>
      </c>
      <c r="B22" s="53">
        <v>20053481</v>
      </c>
      <c r="C22" s="34">
        <v>20053481</v>
      </c>
    </row>
    <row r="23" spans="1:3" x14ac:dyDescent="0.25">
      <c r="A23" s="33" t="s">
        <v>53</v>
      </c>
      <c r="B23" s="53">
        <v>29963660</v>
      </c>
      <c r="C23" s="34">
        <v>29963660</v>
      </c>
    </row>
    <row r="24" spans="1:3" x14ac:dyDescent="0.25">
      <c r="A24" s="33" t="s">
        <v>54</v>
      </c>
      <c r="B24" s="53">
        <v>448047660</v>
      </c>
      <c r="C24" s="34">
        <v>448047660</v>
      </c>
    </row>
    <row r="25" spans="1:3" x14ac:dyDescent="0.25">
      <c r="A25" s="33" t="s">
        <v>55</v>
      </c>
      <c r="B25" s="53">
        <v>53783902</v>
      </c>
      <c r="C25" s="34">
        <v>53783902</v>
      </c>
    </row>
    <row r="26" spans="1:3" x14ac:dyDescent="0.25">
      <c r="A26" s="33" t="s">
        <v>56</v>
      </c>
      <c r="B26" s="53">
        <v>704886358</v>
      </c>
      <c r="C26" s="34">
        <v>704886358</v>
      </c>
    </row>
    <row r="27" spans="1:3" x14ac:dyDescent="0.25">
      <c r="A27" s="33" t="s">
        <v>57</v>
      </c>
      <c r="B27" s="53">
        <v>27625679</v>
      </c>
      <c r="C27" s="34">
        <v>27625679</v>
      </c>
    </row>
    <row r="28" spans="1:3" x14ac:dyDescent="0.25">
      <c r="A28" s="33" t="s">
        <v>138</v>
      </c>
      <c r="B28" s="53">
        <v>1894666</v>
      </c>
      <c r="C28" s="34">
        <v>1894666</v>
      </c>
    </row>
    <row r="29" spans="1:3" x14ac:dyDescent="0.25">
      <c r="A29" s="33" t="s">
        <v>58</v>
      </c>
      <c r="B29" s="53">
        <v>4174757</v>
      </c>
      <c r="C29" s="34">
        <v>4174757</v>
      </c>
    </row>
    <row r="30" spans="1:3" x14ac:dyDescent="0.25">
      <c r="A30" s="33" t="s">
        <v>59</v>
      </c>
      <c r="B30" s="53">
        <v>57633560</v>
      </c>
      <c r="C30" s="34">
        <v>57633560</v>
      </c>
    </row>
    <row r="31" spans="1:3" x14ac:dyDescent="0.25">
      <c r="A31" s="33" t="s">
        <v>60</v>
      </c>
      <c r="B31" s="53">
        <v>7810146</v>
      </c>
      <c r="C31" s="34">
        <v>7810146</v>
      </c>
    </row>
    <row r="32" spans="1:3" x14ac:dyDescent="0.25">
      <c r="A32" s="33" t="s">
        <v>61</v>
      </c>
      <c r="B32" s="52">
        <v>17571579</v>
      </c>
      <c r="C32" s="34">
        <v>17571579</v>
      </c>
    </row>
    <row r="33" spans="1:3" x14ac:dyDescent="0.25">
      <c r="A33" s="33" t="s">
        <v>62</v>
      </c>
      <c r="B33" s="53">
        <v>0</v>
      </c>
      <c r="C33" s="34">
        <v>0</v>
      </c>
    </row>
    <row r="34" spans="1:3" x14ac:dyDescent="0.25">
      <c r="A34" s="33"/>
      <c r="B34" s="52"/>
      <c r="C34" s="34"/>
    </row>
    <row r="35" spans="1:3" ht="15" customHeight="1" thickBot="1" x14ac:dyDescent="0.3">
      <c r="A35" s="35"/>
      <c r="B35" s="54"/>
      <c r="C35" s="36"/>
    </row>
    <row r="36" spans="1:3" x14ac:dyDescent="0.25">
      <c r="B36" s="6">
        <f>SUM(B3:B35)</f>
        <v>28326058053</v>
      </c>
      <c r="C36" s="6">
        <f>SUM(C3:C35)</f>
        <v>28326058053</v>
      </c>
    </row>
    <row r="38" spans="1:3" x14ac:dyDescent="0.25">
      <c r="B38" s="6">
        <f>+B36-B37</f>
        <v>28326058053</v>
      </c>
      <c r="C38" s="6">
        <f>+C36-C37</f>
        <v>28326058053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D2" sqref="D2:D32"/>
    </sheetView>
  </sheetViews>
  <sheetFormatPr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36406381.899999999</v>
      </c>
      <c r="D2" s="6">
        <v>41151402.659999996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293363.59999999998</v>
      </c>
      <c r="D3" s="6">
        <v>293363.59999999998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6"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6">
        <v>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5550229.1600000001</v>
      </c>
      <c r="D6" s="6">
        <v>6262469.8499999996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4031313.5</v>
      </c>
      <c r="D7" s="6">
        <v>4016612.5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1220690</v>
      </c>
      <c r="D9" s="6">
        <v>2962050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137700</v>
      </c>
      <c r="D10" s="6">
        <v>317470.03999999998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0</v>
      </c>
      <c r="D11" s="6">
        <v>594819.29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4381073.08</v>
      </c>
      <c r="D12" s="6">
        <v>395797.52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470407</v>
      </c>
      <c r="D13" s="6">
        <v>34692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102660</v>
      </c>
      <c r="D14" s="6">
        <v>261800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1189715108.4200001</v>
      </c>
      <c r="D15" s="6">
        <v>2482051131.0700002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253147.19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3142014.09</v>
      </c>
      <c r="D17" s="6">
        <v>1122364.3500000001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t="s">
        <v>49</v>
      </c>
      <c r="B18" t="s">
        <v>243</v>
      </c>
      <c r="C18" s="6">
        <v>0</v>
      </c>
      <c r="D18" s="6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6">
        <v>794235.7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t="s">
        <v>51</v>
      </c>
      <c r="B20" t="s">
        <v>244</v>
      </c>
      <c r="C20" s="6">
        <v>0</v>
      </c>
      <c r="D20" s="6">
        <v>352772.8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6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0</v>
      </c>
      <c r="D22" s="6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6">
        <v>4582069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6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6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6">
        <v>33040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t="s">
        <v>138</v>
      </c>
      <c r="B27" t="s">
        <v>245</v>
      </c>
      <c r="C27" s="6">
        <v>0</v>
      </c>
      <c r="D27" s="6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0</v>
      </c>
      <c r="D28" s="6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6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0</v>
      </c>
      <c r="D30" s="6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t="s">
        <v>61</v>
      </c>
      <c r="B31" t="s">
        <v>90</v>
      </c>
      <c r="C31" s="6">
        <v>0</v>
      </c>
      <c r="D31" s="6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t="s">
        <v>62</v>
      </c>
      <c r="B32" t="s">
        <v>91</v>
      </c>
      <c r="C32" s="6">
        <v>0</v>
      </c>
      <c r="D32" s="6">
        <v>1268924.46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x14ac:dyDescent="0.2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x14ac:dyDescent="0.2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x14ac:dyDescent="0.25">
      <c r="C35" s="6">
        <v>0</v>
      </c>
      <c r="D35" s="6">
        <v>0</v>
      </c>
      <c r="E35" s="6">
        <v>0</v>
      </c>
      <c r="F35" s="6">
        <v>0</v>
      </c>
      <c r="G35" s="6"/>
      <c r="H35" s="6">
        <v>0</v>
      </c>
      <c r="I35" s="6">
        <v>0</v>
      </c>
      <c r="J35" s="6">
        <v>0</v>
      </c>
      <c r="K35" s="6">
        <v>0</v>
      </c>
      <c r="L35" s="6"/>
      <c r="M35" s="6"/>
      <c r="N35" s="6"/>
    </row>
    <row r="36" spans="3:15" x14ac:dyDescent="0.25">
      <c r="C36" s="6">
        <f>SUM(C2:C35)</f>
        <v>1245704087.9400001</v>
      </c>
      <c r="D36" s="6">
        <f t="shared" ref="D36:I36" si="0">SUM(D2:D35)</f>
        <v>2546495014.8400002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SUM(H2:H35)</f>
        <v>0</v>
      </c>
      <c r="I36" s="6">
        <f t="shared" si="0"/>
        <v>0</v>
      </c>
      <c r="J36" s="6">
        <f t="shared" ref="J36:O36" si="1">SUM(J2:J35)</f>
        <v>0</v>
      </c>
      <c r="K36" s="6">
        <f t="shared" si="1"/>
        <v>0</v>
      </c>
      <c r="L36" s="6">
        <f t="shared" si="1"/>
        <v>0</v>
      </c>
      <c r="M36" s="6">
        <f t="shared" si="1"/>
        <v>0</v>
      </c>
      <c r="N36" s="6">
        <f t="shared" si="1"/>
        <v>0</v>
      </c>
      <c r="O36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inabie</cp:lastModifiedBy>
  <cp:lastPrinted>2022-03-09T17:55:48Z</cp:lastPrinted>
  <dcterms:created xsi:type="dcterms:W3CDTF">2018-04-17T18:57:16Z</dcterms:created>
  <dcterms:modified xsi:type="dcterms:W3CDTF">2022-03-09T18:08:58Z</dcterms:modified>
</cp:coreProperties>
</file>