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4-Enero2022\finanzas\"/>
    </mc:Choice>
  </mc:AlternateContent>
  <bookViews>
    <workbookView xWindow="0" yWindow="0" windowWidth="28800" windowHeight="11835" tabRatio="779" firstSheet="1" activeTab="1"/>
  </bookViews>
  <sheets>
    <sheet name="Plantilla Presupuesto" sheetId="2" state="hidden" r:id="rId1"/>
    <sheet name="Plantilla Ejecución " sheetId="3" r:id="rId2"/>
    <sheet name="Plantilla Presupuesto año 2020" sheetId="9" state="hidden" r:id="rId3"/>
    <sheet name="Sheet3" sheetId="6" state="hidden" r:id="rId4"/>
    <sheet name="Sheet5" sheetId="8" state="hidden" r:id="rId5"/>
  </sheets>
  <definedNames>
    <definedName name="_xlnm.Print_Area" localSheetId="1">'Plantilla Ejecución '!$B$1:$O$111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6" l="1"/>
  <c r="O36" i="8" l="1"/>
  <c r="N36" i="8"/>
  <c r="H36" i="8" l="1"/>
  <c r="M36" i="8" l="1"/>
  <c r="L36" i="8" l="1"/>
  <c r="G70" i="3" l="1"/>
  <c r="G69" i="3"/>
  <c r="J36" i="8" l="1"/>
  <c r="K36" i="8"/>
  <c r="D36" i="8"/>
  <c r="E36" i="8"/>
  <c r="F36" i="8"/>
  <c r="G36" i="8"/>
  <c r="I36" i="8"/>
  <c r="C36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56" i="2"/>
  <c r="D51" i="9"/>
  <c r="E30" i="2"/>
  <c r="E78" i="2"/>
  <c r="E66" i="2"/>
  <c r="E48" i="2"/>
  <c r="E74" i="2"/>
  <c r="E20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E13" i="2" l="1"/>
  <c r="D8" i="9"/>
  <c r="O50" i="3"/>
  <c r="O88" i="3"/>
  <c r="O85" i="3"/>
  <c r="O82" i="3"/>
  <c r="O76" i="3"/>
  <c r="O73" i="3"/>
  <c r="O58" i="3"/>
  <c r="C36" i="6" l="1"/>
  <c r="C38" i="6" s="1"/>
  <c r="B36" i="6"/>
  <c r="N88" i="3" l="1"/>
  <c r="N85" i="3"/>
  <c r="N82" i="3"/>
  <c r="N76" i="3"/>
  <c r="N73" i="3"/>
  <c r="N50" i="3"/>
  <c r="N68" i="3"/>
  <c r="N32" i="3" l="1"/>
  <c r="N42" i="3"/>
  <c r="N58" i="3"/>
  <c r="N22" i="3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C48" i="3"/>
  <c r="C47" i="3"/>
  <c r="C46" i="3"/>
  <c r="C45" i="3"/>
  <c r="C44" i="3"/>
  <c r="C40" i="3"/>
  <c r="C20" i="3"/>
  <c r="C19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C49" i="3" l="1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J22" i="3" l="1"/>
  <c r="C60" i="3"/>
  <c r="C21" i="3" l="1"/>
  <c r="C30" i="3"/>
  <c r="C39" i="3"/>
  <c r="C66" i="3"/>
  <c r="C18" i="3"/>
  <c r="C29" i="3"/>
  <c r="C38" i="3"/>
  <c r="C64" i="3"/>
  <c r="C25" i="3"/>
  <c r="C34" i="3"/>
  <c r="C59" i="3"/>
  <c r="C27" i="3"/>
  <c r="C36" i="3"/>
  <c r="C62" i="3"/>
  <c r="C24" i="3"/>
  <c r="C33" i="3"/>
  <c r="C43" i="3"/>
  <c r="C26" i="3"/>
  <c r="C35" i="3"/>
  <c r="C61" i="3"/>
  <c r="C23" i="3"/>
  <c r="C31" i="3"/>
  <c r="C41" i="3"/>
  <c r="C69" i="3"/>
  <c r="C28" i="3"/>
  <c r="C37" i="3"/>
  <c r="C63" i="3"/>
  <c r="G68" i="3" l="1"/>
  <c r="F68" i="3"/>
  <c r="E68" i="3"/>
  <c r="K68" i="3"/>
  <c r="O68" i="3" l="1"/>
  <c r="M68" i="3"/>
  <c r="C17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M42" i="3"/>
  <c r="L42" i="3"/>
  <c r="K42" i="3"/>
  <c r="J42" i="3"/>
  <c r="I42" i="3"/>
  <c r="H42" i="3"/>
  <c r="G42" i="3"/>
  <c r="F42" i="3"/>
  <c r="E42" i="3"/>
  <c r="D42" i="3"/>
  <c r="O32" i="3"/>
  <c r="M32" i="3"/>
  <c r="L32" i="3"/>
  <c r="K32" i="3"/>
  <c r="J32" i="3"/>
  <c r="I32" i="3"/>
  <c r="H32" i="3"/>
  <c r="G32" i="3"/>
  <c r="F32" i="3"/>
  <c r="E32" i="3"/>
  <c r="D32" i="3"/>
  <c r="O22" i="3"/>
  <c r="M22" i="3"/>
  <c r="L22" i="3"/>
  <c r="K22" i="3"/>
  <c r="I22" i="3"/>
  <c r="H22" i="3"/>
  <c r="G22" i="3"/>
  <c r="F22" i="3"/>
  <c r="E22" i="3"/>
  <c r="D22" i="3"/>
  <c r="O16" i="3"/>
  <c r="N16" i="3"/>
  <c r="M16" i="3"/>
  <c r="L16" i="3"/>
  <c r="K16" i="3"/>
  <c r="J16" i="3"/>
  <c r="I16" i="3"/>
  <c r="H16" i="3"/>
  <c r="G16" i="3"/>
  <c r="F16" i="3"/>
  <c r="E16" i="3"/>
  <c r="D16" i="3"/>
  <c r="F14" i="3" l="1"/>
  <c r="G92" i="3"/>
  <c r="K92" i="3"/>
  <c r="D92" i="3"/>
  <c r="L92" i="3"/>
  <c r="I92" i="3"/>
  <c r="J92" i="3"/>
  <c r="E92" i="3"/>
  <c r="H92" i="3"/>
  <c r="F92" i="3"/>
  <c r="E14" i="3"/>
  <c r="G14" i="3"/>
  <c r="H14" i="3"/>
  <c r="I14" i="3"/>
  <c r="J14" i="3"/>
  <c r="K14" i="3"/>
  <c r="D14" i="3"/>
  <c r="C42" i="3"/>
  <c r="C22" i="3"/>
  <c r="C32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56" i="2" l="1"/>
  <c r="D30" i="2"/>
  <c r="D13" i="2" l="1"/>
</calcChain>
</file>

<file path=xl/sharedStrings.xml><?xml version="1.0" encoding="utf-8"?>
<sst xmlns="http://schemas.openxmlformats.org/spreadsheetml/2006/main" count="560" uniqueCount="260">
  <si>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</si>
  <si>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</si>
  <si>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</si>
  <si>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</si>
  <si>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</si>
  <si>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</si>
  <si>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</si>
  <si>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</si>
  <si>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</si>
  <si>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</si>
  <si>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</si>
  <si>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</si>
  <si>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</si>
  <si>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</si>
  <si>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</si>
  <si>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</si>
  <si>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</si>
  <si>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</si>
  <si>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</si>
  <si>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</si>
  <si>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</si>
  <si>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</si>
  <si>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</si>
  <si>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</si>
  <si>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</si>
  <si>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</si>
  <si>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</si>
  <si>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</si>
  <si>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</si>
  <si>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</si>
  <si>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</si>
  <si>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</si>
  <si>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</si>
  <si>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</si>
  <si>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</si>
  <si>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</si>
  <si>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</si>
  <si>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</si>
  <si>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</si>
  <si>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</si>
  <si>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</si>
  <si>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</si>
  <si>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</si>
  <si>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</si>
  <si>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</si>
  <si>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</si>
  <si>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</si>
  <si>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</si>
  <si>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</si>
  <si>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</si>
  <si>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</si>
  <si>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</si>
  <si>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</si>
  <si>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</si>
  <si>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</si>
  <si>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</si>
  <si>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</si>
  <si>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</si>
  <si>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</si>
  <si>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</si>
  <si>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</si>
  <si>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</si>
  <si>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</si>
  <si>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</si>
  <si>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</si>
  <si>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</si>
  <si>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</si>
  <si>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</si>
  <si>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</si>
  <si>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</si>
  <si>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</si>
  <si>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</si>
  <si>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</si>
  <si>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</si>
  <si>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</si>
  <si>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</si>
  <si>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</si>
  <si>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</si>
  <si>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</si>
  <si>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</si>
  <si>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</si>
  <si>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</si>
  <si>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</si>
  <si>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</si>
  <si>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</si>
  <si>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</si>
  <si>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</si>
  <si>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</si>
  <si>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</si>
  <si>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</si>
  <si>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</si>
  <si>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</si>
  <si>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</si>
  <si>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</si>
  <si>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</si>
  <si>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</si>
  <si>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</si>
  <si>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</si>
  <si>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</si>
  <si>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</si>
  <si>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</si>
  <si>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</si>
  <si>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</si>
  <si>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</si>
  <si>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</si>
  <si>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</si>
  <si>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</si>
  <si>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</si>
  <si>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</si>
  <si>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</si>
  <si>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</si>
  <si>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</si>
  <si>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</si>
  <si>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</si>
  <si>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</si>
  <si>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</si>
  <si>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</si>
  <si>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</si>
  <si>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</si>
  <si>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</si>
  <si>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</si>
  <si>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</si>
  <si>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</si>
  <si>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</si>
  <si>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</si>
  <si>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</si>
  <si>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</si>
  <si>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</si>
  <si>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</si>
  <si>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</si>
  <si>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</si>
  <si>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</si>
  <si>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</si>
  <si>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</si>
  <si>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</si>
  <si>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</si>
  <si>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</si>
  <si>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</si>
  <si>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</si>
  <si>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</si>
  <si>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</si>
  <si>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</si>
  <si>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</si>
  <si>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</si>
  <si>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</si>
  <si>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</si>
  <si>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</si>
  <si>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</si>
  <si>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</si>
  <si>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</si>
  <si>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</si>
  <si>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</si>
  <si>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</si>
  <si>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</si>
  <si>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</si>
  <si>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</si>
  <si>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</si>
  <si>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</si>
  <si>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</si>
  <si>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</si>
  <si>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</si>
  <si>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</si>
  <si>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</si>
  <si>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</si>
  <si>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</si>
  <si>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</si>
  <si>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</si>
  <si>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</si>
  <si>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</si>
  <si>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</si>
  <si>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</si>
  <si>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</si>
  <si>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</si>
  <si>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</si>
  <si>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</si>
  <si>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</si>
  <si>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</si>
  <si>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</si>
  <si>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</si>
  <si>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</si>
  <si>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</si>
  <si>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</si>
  <si>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</si>
  <si>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</si>
  <si>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</si>
  <si>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</si>
  <si>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</si>
  <si>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</si>
  <si>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</si>
  <si>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</si>
  <si>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</si>
  <si>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</si>
  <si>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</si>
  <si>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</si>
  <si>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</si>
  <si>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</si>
  <si>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</si>
  <si>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</si>
  <si>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</si>
  <si>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</si>
  <si>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</si>
  <si>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</si>
  <si>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</si>
  <si>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</si>
  <si>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</si>
  <si>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</si>
  <si>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</si>
  <si>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</si>
  <si>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</si>
  <si>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</si>
  <si>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</si>
  <si>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</si>
  <si>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</si>
  <si>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</si>
  <si>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</si>
  <si>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</si>
  <si>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</si>
  <si>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</si>
  <si>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</si>
  <si>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</si>
  <si>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</si>
  <si>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</si>
  <si>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</si>
  <si>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</si>
  <si>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</si>
  <si>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</si>
  <si>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</si>
  <si>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</si>
  <si>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</si>
  <si>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</si>
  <si>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</si>
  <si>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</si>
  <si>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</si>
  <si>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</si>
  <si>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</si>
  <si>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t>Fuente: 0100 y 5010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</si>
  <si>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</si>
  <si>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</si>
  <si>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</si>
  <si>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</si>
  <si>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>Enc. Ejecución Presupuesto</t>
  </si>
  <si>
    <t xml:space="preserve">Presupuesto Vigente </t>
  </si>
  <si>
    <t>Fecha de registro: hasta el 31 de Enero del 2022</t>
  </si>
  <si>
    <t>Fecha de imputación: hasta el 31 de Enero del 2022</t>
  </si>
  <si>
    <t>Licda. Claudia Ivette Mota</t>
  </si>
  <si>
    <t>Analista Financiero</t>
  </si>
  <si>
    <t>PAPEL, CARTÓN E IMPRESOS</t>
  </si>
  <si>
    <t>CUERO, CAUCHO Y PLÁSTICO</t>
  </si>
  <si>
    <t>MOBILIARIO Y EQUIPO DE AUDIO, AUDIOVISUAL, RECREATIVO Y EDUCACIONAL</t>
  </si>
  <si>
    <t>Enero 2022</t>
  </si>
  <si>
    <t>Licda. Noelia Minerva Cruz Matías</t>
  </si>
  <si>
    <t>Enc. Departamento Financiero</t>
  </si>
  <si>
    <t>Licda. Claudia Mota</t>
  </si>
  <si>
    <t>Encargada Depto.Financiero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</si>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</sst>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58831</xdr:colOff>
      <xdr:row>0</xdr:row>
      <xdr:rowOff>0</xdr:rowOff>
    </xdr:from>
    <xdr:to>
      <xdr:col>7</xdr:col>
      <xdr:colOff>287431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230596" y="0"/>
          <a:ext cx="3623982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topLeftCell="A67" zoomScale="85" zoomScaleNormal="85" workbookViewId="0">
      <selection activeCell="B93" sqref="B93:E95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18.7109375" customWidth="1"/>
    <col min="5" max="5" width="17.42578125" customWidth="1"/>
    <col min="6" max="6" width="20.7109375" customWidth="1"/>
    <col min="8" max="8" width="11.5703125" bestFit="1" customWidth="1"/>
  </cols>
  <sheetData>
    <row r="6" spans="1:9" ht="18.75" customHeight="1" x14ac:dyDescent="0.3">
      <c r="A6" s="84"/>
      <c r="B6" s="84"/>
      <c r="C6" s="84"/>
      <c r="D6" s="84"/>
      <c r="E6" s="84"/>
      <c r="G6" s="1" t="s">
        <v>5</v>
      </c>
    </row>
    <row r="7" spans="1:9" x14ac:dyDescent="0.25">
      <c r="G7" s="5" t="s">
        <v>25</v>
      </c>
    </row>
    <row r="8" spans="1:9" ht="18.75" customHeight="1" x14ac:dyDescent="0.25">
      <c r="A8" s="85" t="s">
        <v>28</v>
      </c>
      <c r="B8" s="85"/>
      <c r="C8" s="85"/>
      <c r="D8" s="85"/>
      <c r="E8" s="85"/>
      <c r="G8" s="5" t="s">
        <v>26</v>
      </c>
    </row>
    <row r="9" spans="1:9" ht="18.75" customHeight="1" x14ac:dyDescent="0.3">
      <c r="A9" s="87" t="s">
        <v>249</v>
      </c>
      <c r="B9" s="87"/>
      <c r="C9" s="87"/>
      <c r="D9" s="87"/>
      <c r="E9" s="87"/>
      <c r="G9" s="1" t="s">
        <v>19</v>
      </c>
    </row>
    <row r="10" spans="1:9" x14ac:dyDescent="0.25">
      <c r="A10" s="86" t="s">
        <v>2</v>
      </c>
      <c r="B10" s="86"/>
      <c r="C10" s="86"/>
      <c r="D10" s="86"/>
      <c r="E10" s="86"/>
      <c r="G10" s="5" t="s">
        <v>23</v>
      </c>
    </row>
    <row r="11" spans="1:9" x14ac:dyDescent="0.25">
      <c r="D11" s="6"/>
      <c r="G11" s="5" t="s">
        <v>24</v>
      </c>
    </row>
    <row r="12" spans="1:9" ht="31.5" x14ac:dyDescent="0.25">
      <c r="B12" s="3" t="s">
        <v>0</v>
      </c>
      <c r="C12" s="3"/>
      <c r="D12" s="26" t="s">
        <v>3</v>
      </c>
      <c r="E12" s="26" t="s">
        <v>241</v>
      </c>
    </row>
    <row r="13" spans="1:9" ht="15.75" thickBot="1" x14ac:dyDescent="0.3">
      <c r="B13" s="8" t="s">
        <v>1</v>
      </c>
      <c r="C13" s="8"/>
      <c r="D13" s="9">
        <f>+D14+D20+D30+D40+D56+D66</f>
        <v>28326058053</v>
      </c>
      <c r="E13" s="9">
        <f>+E14+E20+E30+E40+E56+E66</f>
        <v>28326058053</v>
      </c>
      <c r="F13" s="6"/>
    </row>
    <row r="14" spans="1:9" ht="15.75" thickBot="1" x14ac:dyDescent="0.3">
      <c r="A14" s="18">
        <v>2.1</v>
      </c>
      <c r="B14" s="27" t="s">
        <v>125</v>
      </c>
      <c r="C14" s="18"/>
      <c r="D14" s="19">
        <f>SUM(D15:D19)</f>
        <v>810002519</v>
      </c>
      <c r="E14" s="19">
        <f>SUM(E15:E19)</f>
        <v>810002519</v>
      </c>
      <c r="F14" s="24"/>
    </row>
    <row r="15" spans="1:9" ht="15.75" customHeight="1" x14ac:dyDescent="0.25">
      <c r="A15" s="5" t="s">
        <v>34</v>
      </c>
      <c r="B15" t="s">
        <v>63</v>
      </c>
      <c r="D15" s="6">
        <f>IFERROR(VLOOKUP($A15,Sheet3!$A:$C,2,0),0)</f>
        <v>613655706</v>
      </c>
      <c r="E15" s="6">
        <f>IFERROR(VLOOKUP($A15,Sheet3!$A:$C,3,0),0)</f>
        <v>613655706</v>
      </c>
      <c r="I15" s="22"/>
    </row>
    <row r="16" spans="1:9" ht="15.75" customHeight="1" x14ac:dyDescent="0.25">
      <c r="A16" s="5" t="s">
        <v>35</v>
      </c>
      <c r="B16" t="s">
        <v>64</v>
      </c>
      <c r="D16" s="6">
        <f>IFERROR(VLOOKUP($A16,Sheet3!$A:$C,2,0),0)</f>
        <v>99416214</v>
      </c>
      <c r="E16" s="6">
        <f>IFERROR(VLOOKUP($A16,Sheet3!$A:$C,3,0),0)</f>
        <v>99416214</v>
      </c>
    </row>
    <row r="17" spans="1:8" ht="15.75" customHeight="1" x14ac:dyDescent="0.25">
      <c r="A17" s="5" t="s">
        <v>36</v>
      </c>
      <c r="B17" t="s">
        <v>65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25">
      <c r="A18" s="5" t="s">
        <v>37</v>
      </c>
      <c r="B18" t="s">
        <v>66</v>
      </c>
      <c r="D18" s="6">
        <f>IFERROR(VLOOKUP($A18,Sheet3!$A:$C,2,0),0)</f>
        <v>5947978</v>
      </c>
      <c r="E18" s="6">
        <f>IFERROR(VLOOKUP($A18,Sheet3!$A:$C,3,0),0)</f>
        <v>5947978</v>
      </c>
    </row>
    <row r="19" spans="1:8" ht="15.75" customHeight="1" thickBot="1" x14ac:dyDescent="0.3">
      <c r="A19" s="5" t="s">
        <v>38</v>
      </c>
      <c r="B19" t="s">
        <v>67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">
      <c r="A20" s="20">
        <v>2.2000000000000002</v>
      </c>
      <c r="B20" s="20" t="s">
        <v>126</v>
      </c>
      <c r="C20" s="20"/>
      <c r="D20" s="21">
        <f>SUM(D21:D29)</f>
        <v>25352751683</v>
      </c>
      <c r="E20" s="21">
        <f>SUM(E21:E29)</f>
        <v>25352751683</v>
      </c>
    </row>
    <row r="21" spans="1:8" ht="15.75" customHeight="1" x14ac:dyDescent="0.25">
      <c r="A21" s="5" t="s">
        <v>39</v>
      </c>
      <c r="B21" t="s">
        <v>68</v>
      </c>
      <c r="D21" s="6">
        <f>IFERROR(VLOOKUP($A21,Sheet3!$A:$C,2,0),0)</f>
        <v>45464363</v>
      </c>
      <c r="E21" s="6">
        <f>IFERROR(VLOOKUP($A21,Sheet3!$A:$C,3,0),0)</f>
        <v>45464363</v>
      </c>
    </row>
    <row r="22" spans="1:8" ht="15.75" customHeight="1" x14ac:dyDescent="0.25">
      <c r="A22" s="5" t="s">
        <v>40</v>
      </c>
      <c r="B22" t="s">
        <v>69</v>
      </c>
      <c r="D22" s="6">
        <f>IFERROR(VLOOKUP($A22,Sheet3!$A:$C,2,0),0)</f>
        <v>54383891</v>
      </c>
      <c r="E22" s="6">
        <f>IFERROR(VLOOKUP($A22,Sheet3!$A:$C,3,0),0)</f>
        <v>54383891</v>
      </c>
    </row>
    <row r="23" spans="1:8" ht="15.75" customHeight="1" x14ac:dyDescent="0.25">
      <c r="A23" s="5" t="s">
        <v>41</v>
      </c>
      <c r="B23" t="s">
        <v>70</v>
      </c>
      <c r="D23" s="6">
        <f>IFERROR(VLOOKUP($A23,Sheet3!$A:$C,2,0),0)</f>
        <v>60090586</v>
      </c>
      <c r="E23" s="6">
        <f>IFERROR(VLOOKUP($A23,Sheet3!$A:$C,3,0),0)</f>
        <v>60090586</v>
      </c>
    </row>
    <row r="24" spans="1:8" ht="15.75" customHeight="1" x14ac:dyDescent="0.25">
      <c r="A24" s="5" t="s">
        <v>42</v>
      </c>
      <c r="B24" t="s">
        <v>71</v>
      </c>
      <c r="D24" s="6">
        <f>IFERROR(VLOOKUP($A24,Sheet3!$A:$C,2,0),0)</f>
        <v>19716893</v>
      </c>
      <c r="E24" s="6">
        <f>IFERROR(VLOOKUP($A24,Sheet3!$A:$C,3,0),0)</f>
        <v>19716893</v>
      </c>
    </row>
    <row r="25" spans="1:8" ht="15.75" customHeight="1" x14ac:dyDescent="0.25">
      <c r="A25" s="5" t="s">
        <v>43</v>
      </c>
      <c r="B25" t="s">
        <v>72</v>
      </c>
      <c r="D25" s="6">
        <f>IFERROR(VLOOKUP($A25,Sheet3!$A:$C,2,0),0)</f>
        <v>30995252</v>
      </c>
      <c r="E25" s="6">
        <f>IFERROR(VLOOKUP($A25,Sheet3!$A:$C,3,0),0)</f>
        <v>30995252</v>
      </c>
    </row>
    <row r="26" spans="1:8" ht="15.75" customHeight="1" x14ac:dyDescent="0.25">
      <c r="A26" s="5" t="s">
        <v>44</v>
      </c>
      <c r="B26" t="s">
        <v>73</v>
      </c>
      <c r="D26" s="6">
        <f>IFERROR(VLOOKUP($A26,Sheet3!$A:$C,2,0),0)</f>
        <v>14493652</v>
      </c>
      <c r="E26" s="6">
        <f>IFERROR(VLOOKUP($A26,Sheet3!$A:$C,3,0),0)</f>
        <v>14493652</v>
      </c>
      <c r="H26" s="6"/>
    </row>
    <row r="27" spans="1:8" ht="15.75" customHeight="1" x14ac:dyDescent="0.25">
      <c r="A27" s="5" t="s">
        <v>45</v>
      </c>
      <c r="B27" t="s">
        <v>74</v>
      </c>
      <c r="D27" s="6">
        <f>IFERROR(VLOOKUP($A27,Sheet3!$A:$C,2,0),0)</f>
        <v>15178305</v>
      </c>
      <c r="E27" s="6">
        <f>IFERROR(VLOOKUP($A27,Sheet3!$A:$C,3,0),0)</f>
        <v>15178305</v>
      </c>
    </row>
    <row r="28" spans="1:8" ht="15.75" customHeight="1" x14ac:dyDescent="0.25">
      <c r="A28" s="5" t="s">
        <v>46</v>
      </c>
      <c r="B28" t="s">
        <v>75</v>
      </c>
      <c r="D28" s="6">
        <f>IFERROR(VLOOKUP($A28,Sheet3!$A:$C,2,0),0)</f>
        <v>78865969</v>
      </c>
      <c r="E28" s="6">
        <f>IFERROR(VLOOKUP($A28,Sheet3!$A:$C,3,0),0)</f>
        <v>78865969</v>
      </c>
    </row>
    <row r="29" spans="1:8" ht="15.75" customHeight="1" thickBot="1" x14ac:dyDescent="0.3">
      <c r="A29" s="5" t="s">
        <v>144</v>
      </c>
      <c r="B29" t="s">
        <v>146</v>
      </c>
      <c r="D29" s="6">
        <f>IFERROR(VLOOKUP($A29,Sheet3!$A:$C,2,0),0)</f>
        <v>25033562772</v>
      </c>
      <c r="E29" s="6">
        <f>IFERROR(VLOOKUP($A29,Sheet3!$A:$C,3,0),0)</f>
        <v>25033562772</v>
      </c>
    </row>
    <row r="30" spans="1:8" ht="15.75" customHeight="1" thickBot="1" x14ac:dyDescent="0.3">
      <c r="A30" s="20">
        <v>2.2999999999999998</v>
      </c>
      <c r="B30" s="14" t="s">
        <v>127</v>
      </c>
      <c r="C30" s="14"/>
      <c r="D30" s="21">
        <f>SUM(D31:D39)</f>
        <v>1287923204</v>
      </c>
      <c r="E30" s="21">
        <f>SUM(E31:E39)</f>
        <v>1287923204</v>
      </c>
    </row>
    <row r="31" spans="1:8" ht="15.75" customHeight="1" x14ac:dyDescent="0.25">
      <c r="A31" s="5" t="s">
        <v>47</v>
      </c>
      <c r="B31" t="s">
        <v>76</v>
      </c>
      <c r="D31" s="6">
        <f>IFERROR(VLOOKUP($A31,Sheet3!$A:$C,2,0),0)</f>
        <v>11797821</v>
      </c>
      <c r="E31" s="6">
        <f>IFERROR(VLOOKUP($A31,Sheet3!$A:$C,3,0),0)</f>
        <v>11797821</v>
      </c>
    </row>
    <row r="32" spans="1:8" ht="15.75" customHeight="1" x14ac:dyDescent="0.25">
      <c r="A32" s="5" t="s">
        <v>48</v>
      </c>
      <c r="B32" t="s">
        <v>77</v>
      </c>
      <c r="D32" s="6">
        <f>IFERROR(VLOOKUP($A32,Sheet3!$A:$C,2,0),0)</f>
        <v>739657585</v>
      </c>
      <c r="E32" s="6">
        <f>IFERROR(VLOOKUP($A32,Sheet3!$A:$C,3,0),0)</f>
        <v>739657585</v>
      </c>
    </row>
    <row r="33" spans="1:5" ht="15.75" customHeight="1" x14ac:dyDescent="0.25">
      <c r="A33" s="5" t="s">
        <v>49</v>
      </c>
      <c r="B33" t="s">
        <v>78</v>
      </c>
      <c r="D33" s="6">
        <f>IFERROR(VLOOKUP($A33,Sheet3!$A:$C,2,0),0)</f>
        <v>12990078</v>
      </c>
      <c r="E33" s="6">
        <f>IFERROR(VLOOKUP($A33,Sheet3!$A:$C,3,0),0)</f>
        <v>12990078</v>
      </c>
    </row>
    <row r="34" spans="1:5" ht="15.75" customHeight="1" x14ac:dyDescent="0.25">
      <c r="A34" s="5" t="s">
        <v>50</v>
      </c>
      <c r="B34" t="s">
        <v>79</v>
      </c>
      <c r="D34" s="6">
        <f>IFERROR(VLOOKUP($A34,Sheet3!$A:$C,2,0),0)</f>
        <v>24620500</v>
      </c>
      <c r="E34" s="6">
        <f>IFERROR(VLOOKUP($A34,Sheet3!$A:$C,3,0),0)</f>
        <v>24620500</v>
      </c>
    </row>
    <row r="35" spans="1:5" ht="15.75" customHeight="1" x14ac:dyDescent="0.25">
      <c r="A35" s="5" t="s">
        <v>51</v>
      </c>
      <c r="B35" t="s">
        <v>80</v>
      </c>
      <c r="D35" s="6">
        <f>IFERROR(VLOOKUP($A35,Sheet3!$A:$C,2,0),0)</f>
        <v>792419</v>
      </c>
      <c r="E35" s="6">
        <f>IFERROR(VLOOKUP($A35,Sheet3!$A:$C,3,0),0)</f>
        <v>792419</v>
      </c>
    </row>
    <row r="36" spans="1:5" ht="15.75" customHeight="1" x14ac:dyDescent="0.25">
      <c r="A36" s="5" t="s">
        <v>52</v>
      </c>
      <c r="B36" t="s">
        <v>81</v>
      </c>
      <c r="D36" s="6">
        <f>IFERROR(VLOOKUP($A36,Sheet3!$A:$C,2,0),0)</f>
        <v>20053481</v>
      </c>
      <c r="E36" s="6">
        <f>IFERROR(VLOOKUP($A36,Sheet3!$A:$C,3,0),0)</f>
        <v>20053481</v>
      </c>
    </row>
    <row r="37" spans="1:5" ht="15.75" customHeight="1" x14ac:dyDescent="0.25">
      <c r="A37" s="5" t="s">
        <v>53</v>
      </c>
      <c r="B37" t="s">
        <v>82</v>
      </c>
      <c r="D37" s="6">
        <f>IFERROR(VLOOKUP($A37,Sheet3!$A:$C,2,0),0)</f>
        <v>29963660</v>
      </c>
      <c r="E37" s="6">
        <f>IFERROR(VLOOKUP($A37,Sheet3!$A:$C,3,0),0)</f>
        <v>29963660</v>
      </c>
    </row>
    <row r="38" spans="1:5" ht="15.75" customHeight="1" x14ac:dyDescent="0.25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">
      <c r="A39" s="5" t="s">
        <v>54</v>
      </c>
      <c r="B39" t="s">
        <v>83</v>
      </c>
      <c r="D39" s="6">
        <f>IFERROR(VLOOKUP($A39,Sheet3!$A:$C,2,0),0)</f>
        <v>448047660</v>
      </c>
      <c r="E39" s="6">
        <f>IFERROR(VLOOKUP($A39,Sheet3!$A:$C,3,0),0)</f>
        <v>448047660</v>
      </c>
    </row>
    <row r="40" spans="1:5" ht="15.75" customHeight="1" thickBot="1" x14ac:dyDescent="0.3">
      <c r="A40" s="20">
        <v>2.4</v>
      </c>
      <c r="B40" s="14" t="s">
        <v>128</v>
      </c>
      <c r="C40" s="14"/>
      <c r="D40" s="21">
        <f>SUM(D41:D47)</f>
        <v>758670260</v>
      </c>
      <c r="E40" s="21">
        <f>SUM(E41:E47)</f>
        <v>758670260</v>
      </c>
    </row>
    <row r="41" spans="1:5" ht="15.75" customHeight="1" x14ac:dyDescent="0.25">
      <c r="A41" s="5" t="s">
        <v>55</v>
      </c>
      <c r="B41" t="s">
        <v>84</v>
      </c>
      <c r="D41" s="6">
        <f>IFERROR(VLOOKUP($A41,Sheet3!$A:$C,2,0),0)</f>
        <v>53783902</v>
      </c>
      <c r="E41" s="6">
        <f>IFERROR(VLOOKUP($A41,Sheet3!$A:$C,3,0),0)</f>
        <v>53783902</v>
      </c>
    </row>
    <row r="42" spans="1:5" ht="15.75" customHeight="1" x14ac:dyDescent="0.25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25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25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25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25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">
      <c r="A47" s="5" t="s">
        <v>56</v>
      </c>
      <c r="B47" t="s">
        <v>85</v>
      </c>
      <c r="D47" s="6">
        <f>IFERROR(VLOOKUP($A47,Sheet3!$A:$C,2,0),0)</f>
        <v>704886358</v>
      </c>
      <c r="E47" s="6">
        <f>IFERROR(VLOOKUP($A47,Sheet3!$A:$C,3,0),0)</f>
        <v>704886358</v>
      </c>
    </row>
    <row r="48" spans="1:5" ht="15.75" customHeight="1" thickBot="1" x14ac:dyDescent="0.3">
      <c r="A48" s="20" t="s">
        <v>161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25">
      <c r="A49" s="5" t="s">
        <v>226</v>
      </c>
      <c r="B49" t="s">
        <v>227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25">
      <c r="A50" s="5" t="s">
        <v>218</v>
      </c>
      <c r="B50" t="s">
        <v>228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25">
      <c r="A51" s="5" t="s">
        <v>219</v>
      </c>
      <c r="B51" t="s">
        <v>229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25">
      <c r="A52" s="5" t="s">
        <v>220</v>
      </c>
      <c r="B52" t="s">
        <v>230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25">
      <c r="A53" s="5" t="s">
        <v>221</v>
      </c>
      <c r="B53" t="s">
        <v>231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25">
      <c r="A54" s="5" t="s">
        <v>222</v>
      </c>
      <c r="B54" t="s">
        <v>232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">
      <c r="A55" s="5" t="s">
        <v>223</v>
      </c>
      <c r="B55" t="s">
        <v>233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">
      <c r="A56" s="20">
        <v>2.6</v>
      </c>
      <c r="B56" s="14" t="s">
        <v>129</v>
      </c>
      <c r="C56" s="14"/>
      <c r="D56" s="21">
        <f>SUM(D57:D64)</f>
        <v>116710387</v>
      </c>
      <c r="E56" s="21">
        <f>SUM(E57:E65)</f>
        <v>116710387</v>
      </c>
    </row>
    <row r="57" spans="1:5" ht="15.75" customHeight="1" x14ac:dyDescent="0.25">
      <c r="A57" s="5" t="s">
        <v>57</v>
      </c>
      <c r="B57" t="s">
        <v>86</v>
      </c>
      <c r="D57" s="6">
        <f>IFERROR(VLOOKUP($A57,Sheet3!$A:$C,2,0),0)</f>
        <v>27625679</v>
      </c>
      <c r="E57" s="6">
        <f>IFERROR(VLOOKUP($A57,Sheet3!$A:$C,3,0),0)</f>
        <v>27625679</v>
      </c>
    </row>
    <row r="58" spans="1:5" ht="15.75" customHeight="1" x14ac:dyDescent="0.25">
      <c r="A58" s="5" t="s">
        <v>138</v>
      </c>
      <c r="B58" t="s">
        <v>140</v>
      </c>
      <c r="D58" s="6">
        <f>IFERROR(VLOOKUP($A58,Sheet3!$A:$C,2,0),0)</f>
        <v>1894666</v>
      </c>
      <c r="E58" s="6">
        <f>IFERROR(VLOOKUP($A58,Sheet3!$A:$C,3,0),0)</f>
        <v>1894666</v>
      </c>
    </row>
    <row r="59" spans="1:5" ht="15.75" customHeight="1" x14ac:dyDescent="0.25">
      <c r="A59" s="5" t="s">
        <v>58</v>
      </c>
      <c r="B59" t="s">
        <v>87</v>
      </c>
      <c r="D59" s="6">
        <f>IFERROR(VLOOKUP($A59,Sheet3!$A:$C,2,0),0)</f>
        <v>4174757</v>
      </c>
      <c r="E59" s="6">
        <f>IFERROR(VLOOKUP($A59,Sheet3!$A:$C,3,0),0)</f>
        <v>4174757</v>
      </c>
    </row>
    <row r="60" spans="1:5" ht="15.75" customHeight="1" x14ac:dyDescent="0.25">
      <c r="A60" s="5" t="s">
        <v>59</v>
      </c>
      <c r="B60" t="s">
        <v>88</v>
      </c>
      <c r="D60" s="6">
        <f>IFERROR(VLOOKUP($A60,Sheet3!$A:$C,2,0),0)</f>
        <v>57633560</v>
      </c>
      <c r="E60" s="6">
        <f>IFERROR(VLOOKUP($A60,Sheet3!$A:$C,3,0),0)</f>
        <v>57633560</v>
      </c>
    </row>
    <row r="61" spans="1:5" ht="15.75" customHeight="1" x14ac:dyDescent="0.25">
      <c r="A61" s="5" t="s">
        <v>60</v>
      </c>
      <c r="B61" t="s">
        <v>89</v>
      </c>
      <c r="D61" s="6">
        <f>IFERROR(VLOOKUP($A61,Sheet3!$A:$C,2,0),0)</f>
        <v>7810146</v>
      </c>
      <c r="E61" s="6">
        <f>IFERROR(VLOOKUP($A61,Sheet3!$A:$C,3,0),0)</f>
        <v>7810146</v>
      </c>
    </row>
    <row r="62" spans="1:5" ht="15.75" customHeight="1" x14ac:dyDescent="0.25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0</v>
      </c>
    </row>
    <row r="63" spans="1:5" ht="15.75" customHeight="1" x14ac:dyDescent="0.25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25">
      <c r="A64" s="5" t="s">
        <v>61</v>
      </c>
      <c r="B64" t="s">
        <v>90</v>
      </c>
      <c r="D64" s="6">
        <f>IFERROR(VLOOKUP($A64,Sheet3!$A:$C,2,0),0)</f>
        <v>17571579</v>
      </c>
      <c r="E64" s="6">
        <f>IFERROR(VLOOKUP($A64,Sheet3!$A:$C,3,0),0)</f>
        <v>17571579</v>
      </c>
    </row>
    <row r="65" spans="1:6" ht="15.75" customHeight="1" thickBot="1" x14ac:dyDescent="0.3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">
      <c r="A66" s="20">
        <v>2.7</v>
      </c>
      <c r="B66" s="14" t="s">
        <v>130</v>
      </c>
      <c r="C66" s="14"/>
      <c r="D66" s="21">
        <f>SUM(D67:D68)</f>
        <v>0</v>
      </c>
      <c r="E66" s="21">
        <f>SUM(E67:E68)</f>
        <v>0</v>
      </c>
    </row>
    <row r="67" spans="1:6" ht="15.75" customHeight="1" x14ac:dyDescent="0.25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0</v>
      </c>
    </row>
    <row r="68" spans="1:6" ht="15.75" customHeight="1" x14ac:dyDescent="0.25">
      <c r="A68" s="5" t="s">
        <v>145</v>
      </c>
      <c r="B68" t="s">
        <v>147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25">
      <c r="A69" s="5" t="s">
        <v>211</v>
      </c>
      <c r="B69" t="s">
        <v>212</v>
      </c>
      <c r="D69" s="6">
        <v>0</v>
      </c>
      <c r="E69" s="6">
        <v>0</v>
      </c>
    </row>
    <row r="70" spans="1:6" ht="15.75" customHeight="1" thickBot="1" x14ac:dyDescent="0.3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">
      <c r="A71" s="20" t="s">
        <v>175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25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">
      <c r="A74" s="20" t="s">
        <v>178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25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25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25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75" x14ac:dyDescent="0.25">
      <c r="A78" s="41" t="s">
        <v>192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">
      <c r="B79" s="40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">
      <c r="A80" s="20" t="s">
        <v>183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25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">
      <c r="A83" s="20" t="s">
        <v>186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25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">
      <c r="A86" s="20" t="s">
        <v>189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25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25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25">
      <c r="B89" s="2" t="s">
        <v>6</v>
      </c>
      <c r="C89" s="2"/>
      <c r="D89" s="10"/>
      <c r="E89" s="10"/>
    </row>
    <row r="90" spans="1:5" ht="15.75" customHeight="1" x14ac:dyDescent="0.25">
      <c r="B90" s="56" t="s">
        <v>235</v>
      </c>
      <c r="C90" s="57"/>
      <c r="D90" s="58"/>
      <c r="E90" s="59"/>
    </row>
    <row r="91" spans="1:5" ht="15.75" customHeight="1" x14ac:dyDescent="0.25">
      <c r="B91" s="60" t="s">
        <v>242</v>
      </c>
      <c r="C91" s="61"/>
      <c r="D91" s="62"/>
      <c r="E91" s="63"/>
    </row>
    <row r="92" spans="1:5" ht="15.75" customHeight="1" x14ac:dyDescent="0.25">
      <c r="B92" s="64" t="s">
        <v>243</v>
      </c>
      <c r="C92" s="65"/>
      <c r="D92" s="65"/>
      <c r="E92" s="66"/>
    </row>
    <row r="93" spans="1:5" ht="15.75" customHeight="1" x14ac:dyDescent="0.25">
      <c r="B93" s="88" t="s">
        <v>236</v>
      </c>
      <c r="C93" s="89"/>
      <c r="D93" s="89"/>
      <c r="E93" s="90"/>
    </row>
    <row r="94" spans="1:5" x14ac:dyDescent="0.25">
      <c r="B94" s="78" t="s">
        <v>237</v>
      </c>
      <c r="C94" s="79"/>
      <c r="D94" s="79"/>
      <c r="E94" s="80"/>
    </row>
    <row r="95" spans="1:5" ht="37.5" customHeight="1" x14ac:dyDescent="0.25">
      <c r="B95" s="81" t="s">
        <v>238</v>
      </c>
      <c r="C95" s="82"/>
      <c r="D95" s="82"/>
      <c r="E95" s="83"/>
    </row>
    <row r="96" spans="1:5" ht="15.75" customHeight="1" x14ac:dyDescent="0.25"/>
    <row r="97" spans="2:4" ht="15.75" customHeight="1" x14ac:dyDescent="0.25"/>
    <row r="98" spans="2:4" ht="15.75" customHeight="1" x14ac:dyDescent="0.25"/>
    <row r="99" spans="2:4" ht="15.75" customHeight="1" x14ac:dyDescent="0.25"/>
    <row r="100" spans="2:4" ht="15.75" customHeight="1" x14ac:dyDescent="0.25">
      <c r="B100" s="22" t="s">
        <v>32</v>
      </c>
      <c r="C100" s="22" t="s">
        <v>234</v>
      </c>
      <c r="D100" s="22" t="s">
        <v>33</v>
      </c>
    </row>
    <row r="101" spans="2:4" ht="15.75" customHeight="1" x14ac:dyDescent="0.25">
      <c r="B101" t="s">
        <v>244</v>
      </c>
      <c r="C101" t="s">
        <v>239</v>
      </c>
      <c r="D101" t="s">
        <v>250</v>
      </c>
    </row>
    <row r="102" spans="2:4" ht="15.75" customHeight="1" x14ac:dyDescent="0.25">
      <c r="B102" t="s">
        <v>245</v>
      </c>
      <c r="C102" t="s">
        <v>240</v>
      </c>
      <c r="D102" t="s">
        <v>251</v>
      </c>
    </row>
    <row r="103" spans="2:4" ht="15.75" customHeight="1" x14ac:dyDescent="0.25"/>
    <row r="104" spans="2:4" ht="15.75" customHeight="1" x14ac:dyDescent="0.25"/>
    <row r="105" spans="2:4" ht="15.75" customHeight="1" x14ac:dyDescent="0.25"/>
    <row r="106" spans="2:4" ht="15.75" customHeight="1" x14ac:dyDescent="0.25"/>
    <row r="107" spans="2:4" ht="15.75" customHeight="1" x14ac:dyDescent="0.25"/>
    <row r="108" spans="2:4" ht="15.75" customHeight="1" x14ac:dyDescent="0.25"/>
    <row r="109" spans="2:4" ht="15.75" customHeight="1" x14ac:dyDescent="0.25"/>
    <row r="110" spans="2:4" ht="15.75" customHeight="1" x14ac:dyDescent="0.25"/>
    <row r="111" spans="2:4" ht="15.75" customHeight="1" x14ac:dyDescent="0.25"/>
    <row r="112" spans="2: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7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zoomScale="85" zoomScaleNormal="85" workbookViewId="0">
      <selection activeCell="B105" sqref="B105"/>
    </sheetView>
  </sheetViews>
  <sheetFormatPr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7" width="16.85546875" customWidth="1"/>
    <col min="8" max="8" width="17.28515625" customWidth="1"/>
    <col min="9" max="9" width="16.7109375" customWidth="1"/>
    <col min="10" max="10" width="17" customWidth="1"/>
    <col min="11" max="11" width="8.140625" bestFit="1" customWidth="1"/>
    <col min="12" max="12" width="12.5703125" bestFit="1" customWidth="1"/>
    <col min="13" max="13" width="9.28515625" bestFit="1" customWidth="1"/>
    <col min="14" max="14" width="12.140625" bestFit="1" customWidth="1"/>
    <col min="15" max="15" width="11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84" t="s">
        <v>27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Q8" s="5" t="s">
        <v>20</v>
      </c>
    </row>
    <row r="9" spans="2:28" ht="21" x14ac:dyDescent="0.25">
      <c r="B9" s="97" t="s">
        <v>249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Q9" s="5" t="s">
        <v>21</v>
      </c>
    </row>
    <row r="10" spans="2:28" ht="21" x14ac:dyDescent="0.35">
      <c r="B10" s="98" t="s">
        <v>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8">
        <f t="shared" ref="C14:K14" si="0">+C16+C22+C32+C42+C58+C68+C50+C73+C76+C82+C85+C88</f>
        <v>1510287417.8599999</v>
      </c>
      <c r="D14" s="28">
        <f t="shared" si="0"/>
        <v>1510287417.8599999</v>
      </c>
      <c r="E14" s="28">
        <f t="shared" si="0"/>
        <v>0</v>
      </c>
      <c r="F14" s="28">
        <f>+F16+F22+F32+F42+F58+F68+F50+F73+F76+F82+F85+F88</f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30">
        <f t="shared" ref="C16:O16" si="1">SUM(C17:C21)</f>
        <v>42249974.659999996</v>
      </c>
      <c r="D16" s="30">
        <f t="shared" si="1"/>
        <v>42249974.659999996</v>
      </c>
      <c r="E16" s="30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7" t="s">
        <v>34</v>
      </c>
      <c r="B17" t="s">
        <v>94</v>
      </c>
      <c r="C17" s="29">
        <f>SUM(D17:O17)</f>
        <v>36406381.899999999</v>
      </c>
      <c r="D17" s="29">
        <f>IFERROR(VLOOKUP($A17,Sheet5!$A:$O,3,0),0)</f>
        <v>36406381.899999999</v>
      </c>
      <c r="E17" s="29">
        <f>IFERROR(VLOOKUP($A17,Sheet5!$A:$O,4,0),0)</f>
        <v>0</v>
      </c>
      <c r="F17" s="29">
        <f>IFERROR(VLOOKUP($A17,Sheet5!$A:$O,5,0),0)</f>
        <v>0</v>
      </c>
      <c r="G17" s="29">
        <f>IFERROR(VLOOKUP($A17,Sheet5!$A:$O,6,0),0)</f>
        <v>0</v>
      </c>
      <c r="H17" s="29">
        <f>IFERROR(VLOOKUP($A17,Sheet5!$A:$O,7,0),0)</f>
        <v>0</v>
      </c>
      <c r="I17" s="29">
        <f>IFERROR(VLOOKUP($A17,Sheet5!$A:$O,8,0),0)</f>
        <v>0</v>
      </c>
      <c r="J17" s="29">
        <f>IFERROR(VLOOKUP($A17,Sheet5!$A:$O,9,0),0)</f>
        <v>0</v>
      </c>
      <c r="K17" s="29">
        <f>IFERROR(VLOOKUP($A17,Sheet5!$A:$O,10,0),0)</f>
        <v>0</v>
      </c>
      <c r="L17" s="29">
        <f>IFERROR(VLOOKUP($A17,Sheet5!$A:$O,11,0),0)</f>
        <v>0</v>
      </c>
      <c r="M17" s="29">
        <f>IFERROR(VLOOKUP($A17,Sheet5!$A:$O,12,0),0)</f>
        <v>0</v>
      </c>
      <c r="N17" s="29">
        <f>IFERROR(VLOOKUP($A17,Sheet5!$A:$O,13,0),0)</f>
        <v>0</v>
      </c>
      <c r="O17" s="29">
        <f>IFERROR(VLOOKUP($A17,Sheet5!$A:$O,14,0),0)</f>
        <v>0</v>
      </c>
    </row>
    <row r="18" spans="1:15" ht="15.75" customHeight="1" x14ac:dyDescent="0.25">
      <c r="A18" s="38" t="s">
        <v>35</v>
      </c>
      <c r="B18" t="s">
        <v>95</v>
      </c>
      <c r="C18" s="29">
        <f>SUM(D18:O18)</f>
        <v>293363.59999999998</v>
      </c>
      <c r="D18" s="29">
        <f>IFERROR(VLOOKUP($A18,Sheet5!$A:$O,3,0),0)</f>
        <v>293363.59999999998</v>
      </c>
      <c r="E18" s="29">
        <f>IFERROR(VLOOKUP($A18,Sheet5!$A:$O,4,0),0)</f>
        <v>0</v>
      </c>
      <c r="F18" s="29">
        <f>IFERROR(VLOOKUP($A18,Sheet5!$A:$O,5,0),0)</f>
        <v>0</v>
      </c>
      <c r="G18" s="29">
        <f>IFERROR(VLOOKUP($A18,Sheet5!$A:$O,6,0),0)</f>
        <v>0</v>
      </c>
      <c r="H18" s="29">
        <f>IFERROR(VLOOKUP($A18,Sheet5!$A:$O,7,0),0)</f>
        <v>0</v>
      </c>
      <c r="I18" s="29">
        <f>IFERROR(VLOOKUP($A18,Sheet5!$A:$O,8,0),0)</f>
        <v>0</v>
      </c>
      <c r="J18" s="29">
        <f>IFERROR(VLOOKUP($A18,Sheet5!$A:$O,9,0),0)</f>
        <v>0</v>
      </c>
      <c r="K18" s="29">
        <f>IFERROR(VLOOKUP($A18,Sheet5!$A:$O,10,0),0)</f>
        <v>0</v>
      </c>
      <c r="L18" s="29">
        <f>IFERROR(VLOOKUP($A18,Sheet5!$A:$O,11,0),0)</f>
        <v>0</v>
      </c>
      <c r="M18" s="29">
        <f>IFERROR(VLOOKUP($A18,Sheet5!$A:$O,12,0),0)</f>
        <v>0</v>
      </c>
      <c r="N18" s="29">
        <f>IFERROR(VLOOKUP($A18,Sheet5!$A:$O,13,0),0)</f>
        <v>0</v>
      </c>
      <c r="O18" s="29">
        <f>IFERROR(VLOOKUP($A18,Sheet5!$A:$O,14,0),0)</f>
        <v>0</v>
      </c>
    </row>
    <row r="19" spans="1:15" ht="15.75" customHeight="1" x14ac:dyDescent="0.25">
      <c r="A19" s="43" t="s">
        <v>36</v>
      </c>
      <c r="B19" t="s">
        <v>193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">
      <c r="A21" s="38" t="s">
        <v>38</v>
      </c>
      <c r="B21" t="s">
        <v>96</v>
      </c>
      <c r="C21" s="29">
        <f>SUM(D21:O21)</f>
        <v>5550229.1600000001</v>
      </c>
      <c r="D21" s="29">
        <f>IFERROR(VLOOKUP($A21,Sheet5!$A:$O,3,0),0)</f>
        <v>5550229.1600000001</v>
      </c>
      <c r="E21" s="29">
        <f>IFERROR(VLOOKUP($A21,Sheet5!$A:$O,4,0),0)</f>
        <v>0</v>
      </c>
      <c r="F21" s="29">
        <f>IFERROR(VLOOKUP($A21,Sheet5!$A:$O,5,0),0)</f>
        <v>0</v>
      </c>
      <c r="G21" s="29">
        <f>IFERROR(VLOOKUP($A21,Sheet5!$A:$O,6,0),0)</f>
        <v>0</v>
      </c>
      <c r="H21" s="29">
        <f>IFERROR(VLOOKUP($A21,Sheet5!$A:$O,7,0),0)</f>
        <v>0</v>
      </c>
      <c r="I21" s="29">
        <f>IFERROR(VLOOKUP($A21,Sheet5!$A:$O,8,0),0)</f>
        <v>0</v>
      </c>
      <c r="J21" s="29">
        <f>IFERROR(VLOOKUP($A21,Sheet5!$A:$O,9,0),0)</f>
        <v>0</v>
      </c>
      <c r="K21" s="29">
        <f>IFERROR(VLOOKUP($A21,Sheet5!$A:$O,10,0),0)</f>
        <v>0</v>
      </c>
      <c r="L21" s="29">
        <f>IFERROR(VLOOKUP($A21,Sheet5!$A:$O,11,0),0)</f>
        <v>0</v>
      </c>
      <c r="M21" s="29">
        <f>IFERROR(VLOOKUP($A21,Sheet5!$A:$O,12,0),0)</f>
        <v>0</v>
      </c>
      <c r="N21" s="29">
        <f>IFERROR(VLOOKUP($A21,Sheet5!$A:$O,13,0),0)</f>
        <v>0</v>
      </c>
      <c r="O21" s="29">
        <f>IFERROR(VLOOKUP($A21,Sheet5!$A:$O,14,0),0)</f>
        <v>0</v>
      </c>
    </row>
    <row r="22" spans="1:15" ht="15.75" customHeight="1" thickBot="1" x14ac:dyDescent="0.3">
      <c r="B22" s="14" t="s">
        <v>97</v>
      </c>
      <c r="C22" s="30">
        <f t="shared" ref="C22:O22" si="2">SUM(C23:C31)</f>
        <v>1464642281.9199998</v>
      </c>
      <c r="D22" s="30">
        <f t="shared" si="2"/>
        <v>1464642281.9199998</v>
      </c>
      <c r="E22" s="30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>SUM(J23:J31)</f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7" t="s">
        <v>39</v>
      </c>
      <c r="B23" t="s">
        <v>98</v>
      </c>
      <c r="C23" s="29">
        <f t="shared" ref="C23:C31" si="3">SUM(D23:O23)</f>
        <v>4031313.5</v>
      </c>
      <c r="D23" s="29">
        <f>IFERROR(VLOOKUP($A23,Sheet5!$A:$O,3,0),0)</f>
        <v>4031313.5</v>
      </c>
      <c r="E23" s="29">
        <f>IFERROR(VLOOKUP($A23,Sheet5!$A:$O,4,0),0)</f>
        <v>0</v>
      </c>
      <c r="F23" s="29">
        <f>IFERROR(VLOOKUP($A23,Sheet5!$A:$O,5,0),0)</f>
        <v>0</v>
      </c>
      <c r="G23" s="29">
        <f>IFERROR(VLOOKUP($A23,Sheet5!$A:$O,6,0),0)</f>
        <v>0</v>
      </c>
      <c r="H23" s="29">
        <f>IFERROR(VLOOKUP($A23,Sheet5!$A:$O,7,0),0)</f>
        <v>0</v>
      </c>
      <c r="I23" s="29">
        <f>IFERROR(VLOOKUP($A23,Sheet5!$A:$O,8,0),0)</f>
        <v>0</v>
      </c>
      <c r="J23" s="29">
        <f>IFERROR(VLOOKUP($A23,Sheet5!$A:$O,9,0),0)</f>
        <v>0</v>
      </c>
      <c r="K23" s="29">
        <f>IFERROR(VLOOKUP($A23,Sheet5!$A:$O,10,0),0)</f>
        <v>0</v>
      </c>
      <c r="L23" s="29">
        <f>IFERROR(VLOOKUP($A23,Sheet5!$A:$O,11,0),0)</f>
        <v>0</v>
      </c>
      <c r="M23" s="29">
        <f>IFERROR(VLOOKUP($A23,Sheet5!$A:$O,12,0),0)</f>
        <v>0</v>
      </c>
      <c r="N23" s="29">
        <f>IFERROR(VLOOKUP($A23,Sheet5!$A:$O,13,0),0)</f>
        <v>0</v>
      </c>
      <c r="O23" s="29">
        <f>IFERROR(VLOOKUP($A23,Sheet5!$A:$O,14,0),0)</f>
        <v>0</v>
      </c>
    </row>
    <row r="24" spans="1:15" ht="15.75" customHeight="1" x14ac:dyDescent="0.25">
      <c r="A24" s="38" t="s">
        <v>40</v>
      </c>
      <c r="B24" t="s">
        <v>99</v>
      </c>
      <c r="C24" s="29">
        <f t="shared" si="3"/>
        <v>0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0</v>
      </c>
      <c r="H24" s="29">
        <f>IFERROR(VLOOKUP($A24,Sheet5!$A:$O,7,0),0)</f>
        <v>0</v>
      </c>
      <c r="I24" s="29">
        <f>IFERROR(VLOOKUP($A24,Sheet5!$A:$O,8,0),0)</f>
        <v>0</v>
      </c>
      <c r="J24" s="29">
        <f>IFERROR(VLOOKUP($A24,Sheet5!$A:$O,9,0),0)</f>
        <v>0</v>
      </c>
      <c r="K24" s="29">
        <f>IFERROR(VLOOKUP($A24,Sheet5!$A:$O,10,0),0)</f>
        <v>0</v>
      </c>
      <c r="L24" s="29">
        <f>IFERROR(VLOOKUP($A24,Sheet5!$A:$O,11,0),0)</f>
        <v>0</v>
      </c>
      <c r="M24" s="29">
        <f>IFERROR(VLOOKUP($A24,Sheet5!$A:$O,12,0),0)</f>
        <v>0</v>
      </c>
      <c r="N24" s="29">
        <f>IFERROR(VLOOKUP($A24,Sheet5!$A:$O,13,0),0)</f>
        <v>0</v>
      </c>
      <c r="O24" s="29">
        <f>IFERROR(VLOOKUP($A24,Sheet5!$A:$O,14,0),0)</f>
        <v>0</v>
      </c>
    </row>
    <row r="25" spans="1:15" ht="15.75" customHeight="1" x14ac:dyDescent="0.25">
      <c r="A25" s="38" t="s">
        <v>41</v>
      </c>
      <c r="B25" t="s">
        <v>100</v>
      </c>
      <c r="C25" s="29">
        <f t="shared" si="3"/>
        <v>1223640</v>
      </c>
      <c r="D25" s="29">
        <f>IFERROR(VLOOKUP($A25,Sheet5!$A:$O,3,0),0)</f>
        <v>1223640</v>
      </c>
      <c r="E25" s="29">
        <f>IFERROR(VLOOKUP($A25,Sheet5!$A:$O,4,0),0)</f>
        <v>0</v>
      </c>
      <c r="F25" s="29">
        <f>IFERROR(VLOOKUP($A25,Sheet5!$A:$O,5,0),0)</f>
        <v>0</v>
      </c>
      <c r="G25" s="29">
        <f>IFERROR(VLOOKUP($A25,Sheet5!$A:$O,6,0),0)</f>
        <v>0</v>
      </c>
      <c r="H25" s="29">
        <f>IFERROR(VLOOKUP($A25,Sheet5!$A:$O,7,0),0)</f>
        <v>0</v>
      </c>
      <c r="I25" s="29">
        <f>IFERROR(VLOOKUP($A25,Sheet5!$A:$O,8,0),0)</f>
        <v>0</v>
      </c>
      <c r="J25" s="29">
        <f>IFERROR(VLOOKUP($A25,Sheet5!$A:$O,9,0),0)</f>
        <v>0</v>
      </c>
      <c r="K25" s="29">
        <f>IFERROR(VLOOKUP($A25,Sheet5!$A:$O,10,0),0)</f>
        <v>0</v>
      </c>
      <c r="L25" s="29">
        <f>IFERROR(VLOOKUP($A25,Sheet5!$A:$O,11,0),0)</f>
        <v>0</v>
      </c>
      <c r="M25" s="29">
        <f>IFERROR(VLOOKUP($A25,Sheet5!$A:$O,12,0),0)</f>
        <v>0</v>
      </c>
      <c r="N25" s="29">
        <f>IFERROR(VLOOKUP($A25,Sheet5!$A:$O,13,0),0)</f>
        <v>0</v>
      </c>
      <c r="O25" s="29">
        <f>IFERROR(VLOOKUP($A25,Sheet5!$A:$O,14,0),0)</f>
        <v>0</v>
      </c>
    </row>
    <row r="26" spans="1:15" ht="15.75" customHeight="1" x14ac:dyDescent="0.25">
      <c r="A26" s="38" t="s">
        <v>42</v>
      </c>
      <c r="B26" t="s">
        <v>101</v>
      </c>
      <c r="C26" s="29">
        <f t="shared" si="3"/>
        <v>137700</v>
      </c>
      <c r="D26" s="29">
        <f>IFERROR(VLOOKUP($A26,Sheet5!$A:$O,3,0),0)</f>
        <v>137700</v>
      </c>
      <c r="E26" s="29">
        <f>IFERROR(VLOOKUP($A26,Sheet5!$A:$O,4,0),0)</f>
        <v>0</v>
      </c>
      <c r="F26" s="29">
        <f>IFERROR(VLOOKUP($A26,Sheet5!$A:$O,5,0),0)</f>
        <v>0</v>
      </c>
      <c r="G26" s="29">
        <f>IFERROR(VLOOKUP($A26,Sheet5!$A:$O,6,0),0)</f>
        <v>0</v>
      </c>
      <c r="H26" s="29">
        <f>IFERROR(VLOOKUP($A26,Sheet5!$A:$O,7,0),0)</f>
        <v>0</v>
      </c>
      <c r="I26" s="29">
        <f>IFERROR(VLOOKUP($A26,Sheet5!$A:$O,8,0),0)</f>
        <v>0</v>
      </c>
      <c r="J26" s="29">
        <f>IFERROR(VLOOKUP($A26,Sheet5!$A:$O,9,0),0)</f>
        <v>0</v>
      </c>
      <c r="K26" s="29">
        <f>IFERROR(VLOOKUP($A26,Sheet5!$A:$O,10,0),0)</f>
        <v>0</v>
      </c>
      <c r="L26" s="29">
        <f>IFERROR(VLOOKUP($A26,Sheet5!$A:$O,11,0),0)</f>
        <v>0</v>
      </c>
      <c r="M26" s="29">
        <f>IFERROR(VLOOKUP($A26,Sheet5!$A:$O,12,0),0)</f>
        <v>0</v>
      </c>
      <c r="N26" s="29">
        <f>IFERROR(VLOOKUP($A26,Sheet5!$A:$O,13,0),0)</f>
        <v>0</v>
      </c>
      <c r="O26" s="29">
        <f>IFERROR(VLOOKUP($A26,Sheet5!$A:$O,14,0),0)</f>
        <v>0</v>
      </c>
    </row>
    <row r="27" spans="1:15" ht="15.75" customHeight="1" x14ac:dyDescent="0.25">
      <c r="A27" s="38" t="s">
        <v>43</v>
      </c>
      <c r="B27" t="s">
        <v>102</v>
      </c>
      <c r="C27" s="29">
        <f t="shared" si="3"/>
        <v>0</v>
      </c>
      <c r="D27" s="29">
        <f>IFERROR(VLOOKUP($A27,Sheet5!$A:$O,3,0),0)</f>
        <v>0</v>
      </c>
      <c r="E27" s="29">
        <f>IFERROR(VLOOKUP($A27,Sheet5!$A:$O,4,0),0)</f>
        <v>0</v>
      </c>
      <c r="F27" s="29">
        <f>IFERROR(VLOOKUP($A27,Sheet5!$A:$O,5,0),0)</f>
        <v>0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0</v>
      </c>
      <c r="K27" s="29">
        <f>IFERROR(VLOOKUP($A27,Sheet5!$A:$O,10,0),0)</f>
        <v>0</v>
      </c>
      <c r="L27" s="29">
        <f>IFERROR(VLOOKUP($A27,Sheet5!$A:$O,11,0),0)</f>
        <v>0</v>
      </c>
      <c r="M27" s="29">
        <f>IFERROR(VLOOKUP($A27,Sheet5!$A:$O,12,0),0)</f>
        <v>0</v>
      </c>
      <c r="N27" s="29">
        <f>IFERROR(VLOOKUP($A27,Sheet5!$A:$O,13,0),0)</f>
        <v>0</v>
      </c>
      <c r="O27" s="29">
        <f>IFERROR(VLOOKUP($A27,Sheet5!$A:$O,14,0),0)</f>
        <v>0</v>
      </c>
    </row>
    <row r="28" spans="1:15" ht="15.75" customHeight="1" x14ac:dyDescent="0.25">
      <c r="A28" s="38" t="s">
        <v>44</v>
      </c>
      <c r="B28" t="s">
        <v>103</v>
      </c>
      <c r="C28" s="29">
        <f t="shared" si="3"/>
        <v>4381073.08</v>
      </c>
      <c r="D28" s="29">
        <f>IFERROR(VLOOKUP($A28,Sheet5!$A:$O,3,0),0)</f>
        <v>4381073.08</v>
      </c>
      <c r="E28" s="29">
        <f>IFERROR(VLOOKUP($A28,Sheet5!$A:$O,4,0),0)</f>
        <v>0</v>
      </c>
      <c r="F28" s="29">
        <f>IFERROR(VLOOKUP($A28,Sheet5!$A:$O,5,0),0)</f>
        <v>0</v>
      </c>
      <c r="G28" s="29">
        <f>IFERROR(VLOOKUP($A28,Sheet5!$A:$O,6,0),0)</f>
        <v>0</v>
      </c>
      <c r="H28" s="29">
        <f>IFERROR(VLOOKUP($A28,Sheet5!$A:$O,7,0),0)</f>
        <v>0</v>
      </c>
      <c r="I28" s="29">
        <f>IFERROR(VLOOKUP($A28,Sheet5!$A:$O,8,0),0)</f>
        <v>0</v>
      </c>
      <c r="J28" s="29">
        <f>IFERROR(VLOOKUP($A28,Sheet5!$A:$O,9,0),0)</f>
        <v>0</v>
      </c>
      <c r="K28" s="29">
        <f>IFERROR(VLOOKUP($A28,Sheet5!$A:$O,10,0),0)</f>
        <v>0</v>
      </c>
      <c r="L28" s="29">
        <f>IFERROR(VLOOKUP($A28,Sheet5!$A:$O,11,0),0)</f>
        <v>0</v>
      </c>
      <c r="M28" s="29">
        <f>IFERROR(VLOOKUP($A28,Sheet5!$A:$O,12,0),0)</f>
        <v>0</v>
      </c>
      <c r="N28" s="29">
        <f>IFERROR(VLOOKUP($A28,Sheet5!$A:$O,13,0),0)</f>
        <v>0</v>
      </c>
      <c r="O28" s="29">
        <f>IFERROR(VLOOKUP($A28,Sheet5!$A:$O,14,0),0)</f>
        <v>0</v>
      </c>
    </row>
    <row r="29" spans="1:15" ht="15.75" customHeight="1" x14ac:dyDescent="0.25">
      <c r="A29" s="38" t="s">
        <v>45</v>
      </c>
      <c r="B29" t="s">
        <v>150</v>
      </c>
      <c r="C29" s="29">
        <f t="shared" si="3"/>
        <v>470407</v>
      </c>
      <c r="D29" s="29">
        <f>IFERROR(VLOOKUP($A29,Sheet5!$A:$O,3,0),0)</f>
        <v>470407</v>
      </c>
      <c r="E29" s="29">
        <f>IFERROR(VLOOKUP($A29,Sheet5!$A:$O,4,0),0)</f>
        <v>0</v>
      </c>
      <c r="F29" s="29">
        <f>IFERROR(VLOOKUP($A29,Sheet5!$A:$O,5,0),0)</f>
        <v>0</v>
      </c>
      <c r="G29" s="29">
        <f>IFERROR(VLOOKUP($A29,Sheet5!$A:$O,6,0),0)</f>
        <v>0</v>
      </c>
      <c r="H29" s="29">
        <f>IFERROR(VLOOKUP($A29,Sheet5!$A:$O,7,0),0)</f>
        <v>0</v>
      </c>
      <c r="I29" s="29">
        <f>IFERROR(VLOOKUP($A29,Sheet5!$A:$O,8,0),0)</f>
        <v>0</v>
      </c>
      <c r="J29" s="29">
        <f>IFERROR(VLOOKUP($A29,Sheet5!$A:$O,9,0),0)</f>
        <v>0</v>
      </c>
      <c r="K29" s="29">
        <f>IFERROR(VLOOKUP($A29,Sheet5!$A:$O,10,0),0)</f>
        <v>0</v>
      </c>
      <c r="L29" s="29">
        <f>IFERROR(VLOOKUP($A29,Sheet5!$A:$O,11,0),0)</f>
        <v>0</v>
      </c>
      <c r="M29" s="29">
        <f>IFERROR(VLOOKUP($A29,Sheet5!$A:$O,12,0),0)</f>
        <v>0</v>
      </c>
      <c r="N29" s="29">
        <f>IFERROR(VLOOKUP($A29,Sheet5!$A:$O,13,0),0)</f>
        <v>0</v>
      </c>
      <c r="O29" s="29">
        <f>IFERROR(VLOOKUP($A29,Sheet5!$A:$O,14,0),0)</f>
        <v>0</v>
      </c>
    </row>
    <row r="30" spans="1:15" ht="15.75" customHeight="1" x14ac:dyDescent="0.25">
      <c r="A30" s="38" t="s">
        <v>46</v>
      </c>
      <c r="B30" t="s">
        <v>104</v>
      </c>
      <c r="C30" s="29">
        <f t="shared" si="3"/>
        <v>102660</v>
      </c>
      <c r="D30" s="29">
        <f>IFERROR(VLOOKUP($A30,Sheet5!$A:$O,3,0),0)</f>
        <v>102660</v>
      </c>
      <c r="E30" s="29">
        <f>IFERROR(VLOOKUP($A30,Sheet5!$A:$O,4,0),0)</f>
        <v>0</v>
      </c>
      <c r="F30" s="29">
        <f>IFERROR(VLOOKUP($A30,Sheet5!$A:$O,5,0),0)</f>
        <v>0</v>
      </c>
      <c r="G30" s="29">
        <f>IFERROR(VLOOKUP($A30,Sheet5!$A:$O,6,0),0)</f>
        <v>0</v>
      </c>
      <c r="H30" s="29">
        <f>IFERROR(VLOOKUP($A30,Sheet5!$A:$O,7,0),0)</f>
        <v>0</v>
      </c>
      <c r="I30" s="29">
        <f>IFERROR(VLOOKUP($A30,Sheet5!$A:$O,8,0),0)</f>
        <v>0</v>
      </c>
      <c r="J30" s="29">
        <f>IFERROR(VLOOKUP($A30,Sheet5!$A:$O,9,0),0)</f>
        <v>0</v>
      </c>
      <c r="K30" s="29">
        <f>IFERROR(VLOOKUP($A30,Sheet5!$A:$O,10,0),0)</f>
        <v>0</v>
      </c>
      <c r="L30" s="29">
        <f>IFERROR(VLOOKUP($A30,Sheet5!$A:$O,11,0),0)</f>
        <v>0</v>
      </c>
      <c r="M30" s="29">
        <f>IFERROR(VLOOKUP($A30,Sheet5!$A:$O,12,0),0)</f>
        <v>0</v>
      </c>
      <c r="N30" s="29">
        <f>IFERROR(VLOOKUP($A30,Sheet5!$A:$O,13,0),0)</f>
        <v>0</v>
      </c>
      <c r="O30" s="29">
        <f>IFERROR(VLOOKUP($A30,Sheet5!$A:$O,14,0),0)</f>
        <v>0</v>
      </c>
    </row>
    <row r="31" spans="1:15" ht="15.75" customHeight="1" thickBot="1" x14ac:dyDescent="0.3">
      <c r="A31" s="38" t="s">
        <v>144</v>
      </c>
      <c r="B31" t="s">
        <v>148</v>
      </c>
      <c r="C31" s="29">
        <f t="shared" si="3"/>
        <v>1454295488.3399999</v>
      </c>
      <c r="D31" s="29">
        <f>IFERROR(VLOOKUP($A31,Sheet5!$A:$O,3,0),0)</f>
        <v>1454295488.3399999</v>
      </c>
      <c r="E31" s="29">
        <f>IFERROR(VLOOKUP($A31,Sheet5!$A:$O,4,0),0)</f>
        <v>0</v>
      </c>
      <c r="F31" s="29">
        <f>IFERROR(VLOOKUP($A31,Sheet5!$A:$O,5,0),0)</f>
        <v>0</v>
      </c>
      <c r="G31" s="29">
        <f>IFERROR(VLOOKUP($A31,Sheet5!$A:$O,6,0),0)</f>
        <v>0</v>
      </c>
      <c r="H31" s="29">
        <f>IFERROR(VLOOKUP($A31,Sheet5!$A:$O,7,0),0)</f>
        <v>0</v>
      </c>
      <c r="I31" s="29">
        <f>IFERROR(VLOOKUP($A31,Sheet5!$A:$O,8,0),0)</f>
        <v>0</v>
      </c>
      <c r="J31" s="29">
        <f>IFERROR(VLOOKUP($A31,Sheet5!$A:$O,9,0),0)</f>
        <v>0</v>
      </c>
      <c r="K31" s="29">
        <f>IFERROR(VLOOKUP($A31,Sheet5!$A:$O,10,0),0)</f>
        <v>0</v>
      </c>
      <c r="L31" s="29">
        <f>IFERROR(VLOOKUP($A31,Sheet5!$A:$O,11,0),0)</f>
        <v>0</v>
      </c>
      <c r="M31" s="29">
        <f>IFERROR(VLOOKUP($A31,Sheet5!$A:$O,12,0),0)</f>
        <v>0</v>
      </c>
      <c r="N31" s="29">
        <f>IFERROR(VLOOKUP($A31,Sheet5!$A:$O,13,0),0)</f>
        <v>0</v>
      </c>
      <c r="O31" s="29">
        <f>IFERROR(VLOOKUP($A31,Sheet5!$A:$O,14,0),0)</f>
        <v>0</v>
      </c>
    </row>
    <row r="32" spans="1:15" ht="15.75" customHeight="1" thickBot="1" x14ac:dyDescent="0.3">
      <c r="B32" s="14" t="s">
        <v>105</v>
      </c>
      <c r="C32" s="30">
        <f>SUM(C33:C41)</f>
        <v>3395161.28</v>
      </c>
      <c r="D32" s="30">
        <f t="shared" ref="D32:O32" si="4">SUM(D33:D41)</f>
        <v>3395161.28</v>
      </c>
      <c r="E32" s="30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7" t="s">
        <v>47</v>
      </c>
      <c r="B33" t="s">
        <v>106</v>
      </c>
      <c r="C33" s="29">
        <f t="shared" ref="C33:C41" si="5">SUM(D33:O33)</f>
        <v>253147.19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0</v>
      </c>
      <c r="H33" s="29">
        <f>IFERROR(VLOOKUP($A33,Sheet5!$A:$O,7,0),0)</f>
        <v>0</v>
      </c>
      <c r="I33" s="29">
        <f>IFERROR(VLOOKUP($A33,Sheet5!$A:$O,8,0),0)</f>
        <v>0</v>
      </c>
      <c r="J33" s="29">
        <f>IFERROR(VLOOKUP($A33,Sheet5!$A:$O,9,0),0)</f>
        <v>0</v>
      </c>
      <c r="K33" s="29">
        <f>IFERROR(VLOOKUP($A33,Sheet5!$A:$O,10,0),0)</f>
        <v>0</v>
      </c>
      <c r="L33" s="29">
        <f>IFERROR(VLOOKUP($A33,Sheet5!$A:$O,11,0),0)</f>
        <v>0</v>
      </c>
      <c r="M33" s="29">
        <f>IFERROR(VLOOKUP($A33,Sheet5!$A:$O,12,0),0)</f>
        <v>0</v>
      </c>
      <c r="N33" s="29">
        <f>IFERROR(VLOOKUP($A33,Sheet5!$A:$O,13,0),0)</f>
        <v>0</v>
      </c>
      <c r="O33" s="29">
        <f>IFERROR(VLOOKUP($A33,Sheet5!$A:$O,14,0),0)</f>
        <v>0</v>
      </c>
      <c r="Q33" s="6"/>
    </row>
    <row r="34" spans="1:17" ht="15.75" customHeight="1" x14ac:dyDescent="0.25">
      <c r="A34" s="38" t="s">
        <v>48</v>
      </c>
      <c r="B34" t="s">
        <v>107</v>
      </c>
      <c r="C34" s="29">
        <f t="shared" si="5"/>
        <v>3142014.09</v>
      </c>
      <c r="D34" s="29">
        <f>IFERROR(VLOOKUP($A34,Sheet5!$A:$O,3,0),0)</f>
        <v>3142014.09</v>
      </c>
      <c r="E34" s="29">
        <f>IFERROR(VLOOKUP($A34,Sheet5!$A:$O,4,0),0)</f>
        <v>0</v>
      </c>
      <c r="F34" s="29">
        <f>IFERROR(VLOOKUP($A34,Sheet5!$A:$O,5,0),0)</f>
        <v>0</v>
      </c>
      <c r="G34" s="29">
        <f>IFERROR(VLOOKUP($A34,Sheet5!$A:$O,6,0),0)</f>
        <v>0</v>
      </c>
      <c r="H34" s="29">
        <f>IFERROR(VLOOKUP($A34,Sheet5!$A:$O,7,0),0)</f>
        <v>0</v>
      </c>
      <c r="I34" s="29">
        <f>IFERROR(VLOOKUP($A34,Sheet5!$A:$O,8,0),0)</f>
        <v>0</v>
      </c>
      <c r="J34" s="29">
        <f>IFERROR(VLOOKUP($A34,Sheet5!$A:$O,9,0),0)</f>
        <v>0</v>
      </c>
      <c r="K34" s="29">
        <f>IFERROR(VLOOKUP($A34,Sheet5!$A:$O,10,0),0)</f>
        <v>0</v>
      </c>
      <c r="L34" s="29">
        <f>IFERROR(VLOOKUP($A34,Sheet5!$A:$O,11,0),0)</f>
        <v>0</v>
      </c>
      <c r="M34" s="29">
        <f>IFERROR(VLOOKUP($A34,Sheet5!$A:$O,12,0),0)</f>
        <v>0</v>
      </c>
      <c r="N34" s="29">
        <f>IFERROR(VLOOKUP($A34,Sheet5!$A:$O,13,0),0)</f>
        <v>0</v>
      </c>
      <c r="O34" s="29">
        <f>IFERROR(VLOOKUP($A34,Sheet5!$A:$O,14,0),0)</f>
        <v>0</v>
      </c>
      <c r="Q34" s="6"/>
    </row>
    <row r="35" spans="1:17" ht="15.75" customHeight="1" x14ac:dyDescent="0.25">
      <c r="A35" s="38" t="s">
        <v>49</v>
      </c>
      <c r="B35" t="s">
        <v>108</v>
      </c>
      <c r="C35" s="29">
        <f t="shared" si="5"/>
        <v>0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0</v>
      </c>
      <c r="G35" s="29">
        <f>IFERROR(VLOOKUP($A35,Sheet5!$A:$O,6,0),0)</f>
        <v>0</v>
      </c>
      <c r="H35" s="29">
        <f>IFERROR(VLOOKUP($A35,Sheet5!$A:$O,7,0),0)</f>
        <v>0</v>
      </c>
      <c r="I35" s="29">
        <f>IFERROR(VLOOKUP($A35,Sheet5!$A:$O,8,0),0)</f>
        <v>0</v>
      </c>
      <c r="J35" s="29">
        <f>IFERROR(VLOOKUP($A35,Sheet5!$A:$O,9,0),0)</f>
        <v>0</v>
      </c>
      <c r="K35" s="29">
        <f>IFERROR(VLOOKUP($A35,Sheet5!$A:$O,10,0),0)</f>
        <v>0</v>
      </c>
      <c r="L35" s="29">
        <f>IFERROR(VLOOKUP($A35,Sheet5!$A:$O,11,0),0)</f>
        <v>0</v>
      </c>
      <c r="M35" s="29">
        <f>IFERROR(VLOOKUP($A35,Sheet5!$A:$O,12,0),0)</f>
        <v>0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25">
      <c r="A36" s="38" t="s">
        <v>50</v>
      </c>
      <c r="B36" t="s">
        <v>120</v>
      </c>
      <c r="C36" s="29">
        <f t="shared" si="5"/>
        <v>0</v>
      </c>
      <c r="D36" s="29">
        <f>IFERROR(VLOOKUP($A36,Sheet5!$A:$O,3,0),0)</f>
        <v>0</v>
      </c>
      <c r="E36" s="29">
        <f>IFERROR(VLOOKUP($A36,Sheet5!$A:$O,4,0),0)</f>
        <v>0</v>
      </c>
      <c r="F36" s="29">
        <f>IFERROR(VLOOKUP($A36,Sheet5!$A:$O,5,0),0)</f>
        <v>0</v>
      </c>
      <c r="G36" s="29">
        <f>IFERROR(VLOOKUP($A36,Sheet5!$A:$O,6,0),0)</f>
        <v>0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25">
      <c r="A37" s="38" t="s">
        <v>51</v>
      </c>
      <c r="B37" t="s">
        <v>109</v>
      </c>
      <c r="C37" s="29">
        <f t="shared" si="5"/>
        <v>0</v>
      </c>
      <c r="D37" s="29">
        <f>IFERROR(VLOOKUP($A37,Sheet5!$A:$O,3,0),0)</f>
        <v>0</v>
      </c>
      <c r="E37" s="29">
        <f>IFERROR(VLOOKUP($A37,Sheet5!$A:$O,4,0),0)</f>
        <v>0</v>
      </c>
      <c r="F37" s="29">
        <f>IFERROR(VLOOKUP($A37,Sheet5!$A:$O,5,0),0)</f>
        <v>0</v>
      </c>
      <c r="G37" s="29">
        <f>IFERROR(VLOOKUP($A37,Sheet5!$A:$O,6,0),0)</f>
        <v>0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0</v>
      </c>
      <c r="K37" s="29">
        <f>IFERROR(VLOOKUP($A37,Sheet5!$A:$O,10,0),0)</f>
        <v>0</v>
      </c>
      <c r="L37" s="29">
        <f>IFERROR(VLOOKUP($A37,Sheet5!$A:$O,11,0),0)</f>
        <v>0</v>
      </c>
      <c r="M37" s="29">
        <f>IFERROR(VLOOKUP($A37,Sheet5!$A:$O,12,0),0)</f>
        <v>0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25">
      <c r="A38" s="38" t="s">
        <v>52</v>
      </c>
      <c r="B38" t="s">
        <v>137</v>
      </c>
      <c r="C38" s="29">
        <f t="shared" si="5"/>
        <v>0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0</v>
      </c>
      <c r="G38" s="29">
        <f>IFERROR(VLOOKUP($A38,Sheet5!$A:$O,6,0),0)</f>
        <v>0</v>
      </c>
      <c r="H38" s="29">
        <f>IFERROR(VLOOKUP($A38,Sheet5!$A:$O,7,0),0)</f>
        <v>0</v>
      </c>
      <c r="I38" s="29">
        <f>IFERROR(VLOOKUP($A38,Sheet5!$A:$O,8,0),0)</f>
        <v>0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0</v>
      </c>
      <c r="M38" s="29">
        <f>IFERROR(VLOOKUP($A38,Sheet5!$A:$O,12,0),0)</f>
        <v>0</v>
      </c>
      <c r="N38" s="29">
        <f>IFERROR(VLOOKUP($A38,Sheet5!$A:$O,13,0),0)</f>
        <v>0</v>
      </c>
      <c r="O38" s="29">
        <f>IFERROR(VLOOKUP($A38,Sheet5!$A:$O,14,0),0)</f>
        <v>0</v>
      </c>
    </row>
    <row r="39" spans="1:17" ht="15.75" customHeight="1" x14ac:dyDescent="0.25">
      <c r="A39" s="38" t="s">
        <v>53</v>
      </c>
      <c r="B39" t="s">
        <v>110</v>
      </c>
      <c r="C39" s="29">
        <f t="shared" si="5"/>
        <v>0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0</v>
      </c>
      <c r="H39" s="29">
        <f>IFERROR(VLOOKUP($A39,Sheet5!$A:$O,7,0),0)</f>
        <v>0</v>
      </c>
      <c r="I39" s="29">
        <f>IFERROR(VLOOKUP($A39,Sheet5!$A:$O,8,0),0)</f>
        <v>0</v>
      </c>
      <c r="J39" s="29">
        <f>IFERROR(VLOOKUP($A39,Sheet5!$A:$O,9,0),0)</f>
        <v>0</v>
      </c>
      <c r="K39" s="29">
        <f>IFERROR(VLOOKUP($A39,Sheet5!$A:$O,10,0),0)</f>
        <v>0</v>
      </c>
      <c r="L39" s="29">
        <f>IFERROR(VLOOKUP($A39,Sheet5!$A:$O,11,0),0)</f>
        <v>0</v>
      </c>
      <c r="M39" s="29">
        <f>IFERROR(VLOOKUP($A39,Sheet5!$A:$O,12,0),0)</f>
        <v>0</v>
      </c>
      <c r="N39" s="29">
        <f>IFERROR(VLOOKUP($A39,Sheet5!$A:$O,13,0),0)</f>
        <v>0</v>
      </c>
      <c r="O39" s="29">
        <f>IFERROR(VLOOKUP($A39,Sheet5!$A:$O,14,0),0)</f>
        <v>0</v>
      </c>
    </row>
    <row r="40" spans="1:17" ht="15.75" customHeight="1" x14ac:dyDescent="0.25">
      <c r="A40" s="38" t="s">
        <v>195</v>
      </c>
      <c r="B40" t="s">
        <v>194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">
      <c r="A41" s="38" t="s">
        <v>54</v>
      </c>
      <c r="B41" t="s">
        <v>111</v>
      </c>
      <c r="C41" s="29">
        <f t="shared" si="5"/>
        <v>0</v>
      </c>
      <c r="D41" s="29">
        <f>IFERROR(VLOOKUP($A41,Sheet5!$A:$O,3,0),0)</f>
        <v>0</v>
      </c>
      <c r="E41" s="29">
        <f>IFERROR(VLOOKUP($A41,Sheet5!$A:$O,4,0),0)</f>
        <v>0</v>
      </c>
      <c r="F41" s="29">
        <f>IFERROR(VLOOKUP($A41,Sheet5!$A:$O,5,0),0)</f>
        <v>0</v>
      </c>
      <c r="G41" s="29">
        <f>IFERROR(VLOOKUP($A41,Sheet5!$A:$O,6,0),0)</f>
        <v>0</v>
      </c>
      <c r="H41" s="29">
        <f>IFERROR(VLOOKUP($A41,Sheet5!$A:$O,7,0),0)</f>
        <v>0</v>
      </c>
      <c r="I41" s="29">
        <f>IFERROR(VLOOKUP($A41,Sheet5!$A:$O,8,0),0)</f>
        <v>0</v>
      </c>
      <c r="J41" s="29">
        <f>IFERROR(VLOOKUP($A41,Sheet5!$A:$O,9,0),0)</f>
        <v>0</v>
      </c>
      <c r="K41" s="29">
        <f>IFERROR(VLOOKUP($A41,Sheet5!$A:$O,10,0),0)</f>
        <v>0</v>
      </c>
      <c r="L41" s="29">
        <f>IFERROR(VLOOKUP($A41,Sheet5!$A:$O,11,0),0)</f>
        <v>0</v>
      </c>
      <c r="M41" s="29">
        <f>IFERROR(VLOOKUP($A41,Sheet5!$A:$O,12,0),0)</f>
        <v>0</v>
      </c>
      <c r="N41" s="29">
        <f>IFERROR(VLOOKUP($A41,Sheet5!$A:$O,13,0),0)</f>
        <v>0</v>
      </c>
      <c r="O41" s="29">
        <f>IFERROR(VLOOKUP($A41,Sheet5!$A:$O,14,0),0)</f>
        <v>0</v>
      </c>
    </row>
    <row r="42" spans="1:17" ht="15.75" customHeight="1" thickBot="1" x14ac:dyDescent="0.3">
      <c r="B42" s="14" t="s">
        <v>112</v>
      </c>
      <c r="C42" s="30">
        <f t="shared" ref="C42:O42" si="6">SUM(C43:C49)</f>
        <v>0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7" t="s">
        <v>55</v>
      </c>
      <c r="B43" t="s">
        <v>113</v>
      </c>
      <c r="C43" s="29">
        <f t="shared" ref="C43:C49" si="7">SUM(D43:O43)</f>
        <v>0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0</v>
      </c>
      <c r="I43" s="29">
        <f>IFERROR(VLOOKUP($A43,Sheet5!$A:$O,8,0),0)</f>
        <v>0</v>
      </c>
      <c r="J43" s="29">
        <f>IFERROR(VLOOKUP($A43,Sheet5!$A:$O,9,0),0)</f>
        <v>0</v>
      </c>
      <c r="K43" s="29">
        <f>IFERROR(VLOOKUP($A43,Sheet5!$A:$O,10,0),0)</f>
        <v>0</v>
      </c>
      <c r="L43" s="29">
        <f>IFERROR(VLOOKUP($A43,Sheet5!$A:$O,11,0),0)</f>
        <v>0</v>
      </c>
      <c r="M43" s="29">
        <f>IFERROR(VLOOKUP($A43,Sheet5!$A:$O,12,0),0)</f>
        <v>0</v>
      </c>
      <c r="N43" s="29">
        <f>IFERROR(VLOOKUP($A43,Sheet5!$A:$O,13,0),0)</f>
        <v>0</v>
      </c>
      <c r="O43" s="29">
        <f>IFERROR(VLOOKUP($A43,Sheet5!$A:$O,14,0),0)</f>
        <v>0</v>
      </c>
    </row>
    <row r="44" spans="1:17" ht="15.75" customHeight="1" x14ac:dyDescent="0.25">
      <c r="A44" s="38" t="s">
        <v>152</v>
      </c>
      <c r="B44" t="s">
        <v>196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25">
      <c r="A45" s="38" t="s">
        <v>153</v>
      </c>
      <c r="B45" t="s">
        <v>197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25">
      <c r="A46" s="38" t="s">
        <v>155</v>
      </c>
      <c r="B46" t="s">
        <v>198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25">
      <c r="A47" s="38" t="s">
        <v>157</v>
      </c>
      <c r="B47" t="s">
        <v>199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25">
      <c r="A48" s="38" t="s">
        <v>159</v>
      </c>
      <c r="B48" t="s">
        <v>200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">
      <c r="A49" s="38" t="s">
        <v>56</v>
      </c>
      <c r="B49" t="s">
        <v>114</v>
      </c>
      <c r="C49" s="29">
        <f t="shared" si="7"/>
        <v>0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0</v>
      </c>
      <c r="H49" s="29">
        <f>IFERROR(VLOOKUP($A49,Sheet5!$A:$O,7,0),0)</f>
        <v>0</v>
      </c>
      <c r="I49" s="29">
        <f>IFERROR(VLOOKUP($A49,Sheet5!$A:$O,8,0),0)</f>
        <v>0</v>
      </c>
      <c r="J49" s="29">
        <f>IFERROR(VLOOKUP($A49,Sheet5!$A:$O,9,0),0)</f>
        <v>0</v>
      </c>
      <c r="K49" s="29">
        <f>IFERROR(VLOOKUP($A49,Sheet5!$A:$O,10,0),0)</f>
        <v>0</v>
      </c>
      <c r="L49" s="29">
        <f>IFERROR(VLOOKUP($A49,Sheet5!$A:$O,11,0),0)</f>
        <v>0</v>
      </c>
      <c r="M49" s="29">
        <f>IFERROR(VLOOKUP($A49,Sheet5!$A:$O,12,0),0)</f>
        <v>0</v>
      </c>
      <c r="N49" s="29">
        <f>IFERROR(VLOOKUP($A49,Sheet5!$A:$O,13,0),0)</f>
        <v>0</v>
      </c>
      <c r="O49" s="29">
        <f>IFERROR(VLOOKUP($A49,Sheet5!$A:$O,14,0),0)</f>
        <v>0</v>
      </c>
    </row>
    <row r="50" spans="1:15" ht="15.75" customHeight="1" thickBot="1" x14ac:dyDescent="0.3">
      <c r="B50" s="14" t="s">
        <v>161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8" t="s">
        <v>217</v>
      </c>
      <c r="B51" t="s">
        <v>162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25">
      <c r="A52" s="38" t="s">
        <v>218</v>
      </c>
      <c r="B52" t="s">
        <v>163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25">
      <c r="A53" s="38" t="s">
        <v>219</v>
      </c>
      <c r="B53" t="s">
        <v>164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25">
      <c r="A54" s="38" t="s">
        <v>220</v>
      </c>
      <c r="B54" t="s">
        <v>165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25">
      <c r="A55" s="38" t="s">
        <v>221</v>
      </c>
      <c r="B55" t="s">
        <v>166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25">
      <c r="A56" s="38" t="s">
        <v>222</v>
      </c>
      <c r="B56" t="s">
        <v>167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">
      <c r="A57" s="38" t="s">
        <v>223</v>
      </c>
      <c r="B57" t="s">
        <v>168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">
      <c r="B58" s="14" t="s">
        <v>115</v>
      </c>
      <c r="C58" s="30">
        <f>SUM(C59:C66)</f>
        <v>0</v>
      </c>
      <c r="D58" s="30">
        <f t="shared" ref="D58:M58" si="10">SUM(D59:D66)</f>
        <v>0</v>
      </c>
      <c r="E58" s="30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7" t="s">
        <v>57</v>
      </c>
      <c r="B59" t="s">
        <v>116</v>
      </c>
      <c r="C59" s="29">
        <f t="shared" ref="C59:C67" si="11">SUM(D59:O59)</f>
        <v>0</v>
      </c>
      <c r="D59" s="29">
        <f>IFERROR(VLOOKUP($A59,Sheet5!$A:$O,3,0),0)</f>
        <v>0</v>
      </c>
      <c r="E59" s="29">
        <f>IFERROR(VLOOKUP($A59,Sheet5!$A:$O,4,0),0)</f>
        <v>0</v>
      </c>
      <c r="F59" s="29">
        <f>IFERROR(VLOOKUP($A59,Sheet5!$A:$O,5,0),0)</f>
        <v>0</v>
      </c>
      <c r="G59" s="29">
        <f>IFERROR(VLOOKUP($A59,Sheet5!$A:$O,6,0),0)</f>
        <v>0</v>
      </c>
      <c r="H59" s="29">
        <f>IFERROR(VLOOKUP($A59,Sheet5!$A:$O,7,0),0)</f>
        <v>0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0</v>
      </c>
      <c r="N59" s="29">
        <f>IFERROR(VLOOKUP($A59,Sheet5!$A:$O,13,0),0)</f>
        <v>0</v>
      </c>
      <c r="O59" s="29">
        <f>IFERROR(VLOOKUP($A59,Sheet5!$A:$O,14,0),0)</f>
        <v>0</v>
      </c>
    </row>
    <row r="60" spans="1:15" ht="15.75" customHeight="1" x14ac:dyDescent="0.25">
      <c r="A60" s="39" t="s">
        <v>138</v>
      </c>
      <c r="B60" t="s">
        <v>143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25">
      <c r="A61" s="38" t="s">
        <v>58</v>
      </c>
      <c r="B61" t="s">
        <v>121</v>
      </c>
      <c r="C61" s="29">
        <f t="shared" si="11"/>
        <v>0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0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25">
      <c r="A62" s="38" t="s">
        <v>59</v>
      </c>
      <c r="B62" t="s">
        <v>117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25">
      <c r="A63" s="38" t="s">
        <v>60</v>
      </c>
      <c r="B63" t="s">
        <v>118</v>
      </c>
      <c r="C63" s="29">
        <f t="shared" si="11"/>
        <v>0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0</v>
      </c>
      <c r="N63" s="29">
        <f>IFERROR(VLOOKUP($A63,Sheet5!$A:$O,13,0),0)</f>
        <v>0</v>
      </c>
      <c r="O63" s="29">
        <f>IFERROR(VLOOKUP($A63,Sheet5!$A:$O,14,0),0)</f>
        <v>0</v>
      </c>
    </row>
    <row r="64" spans="1:15" ht="15.75" customHeight="1" x14ac:dyDescent="0.25">
      <c r="A64" s="38" t="s">
        <v>139</v>
      </c>
      <c r="B64" t="s">
        <v>142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25">
      <c r="A65" s="38" t="s">
        <v>170</v>
      </c>
      <c r="B65" t="s">
        <v>169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25">
      <c r="A66" s="38" t="s">
        <v>61</v>
      </c>
      <c r="B66" t="s">
        <v>122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">
      <c r="A67" s="38" t="s">
        <v>173</v>
      </c>
      <c r="B67" t="s">
        <v>172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">
      <c r="B68" s="14" t="s">
        <v>123</v>
      </c>
      <c r="C68" s="30">
        <f>SUM(C69:C70)</f>
        <v>0</v>
      </c>
      <c r="D68" s="30">
        <f t="shared" ref="D68:O68" si="12">SUM(D69:D70)</f>
        <v>0</v>
      </c>
      <c r="E68" s="30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55" t="s">
        <v>62</v>
      </c>
      <c r="B69" t="s">
        <v>124</v>
      </c>
      <c r="C69" s="29">
        <f>SUM(D69:O69)</f>
        <v>0</v>
      </c>
      <c r="D69" s="29">
        <f>IFERROR(VLOOKUP($A69,Sheet5!$A:$O,3,0),0)</f>
        <v>0</v>
      </c>
      <c r="E69" s="29">
        <f>IFERROR(VLOOKUP($A69,Sheet5!$A:$O,4,0),0)</f>
        <v>0</v>
      </c>
      <c r="F69" s="29">
        <f>IFERROR(VLOOKUP($A69,Sheet5!$A:$O,5,0),0)</f>
        <v>0</v>
      </c>
      <c r="G69" s="29">
        <f>IFERROR(VLOOKUP($A69,Sheet5!$A:$P,6,0),0)</f>
        <v>0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0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">
      <c r="B73" s="14" t="s">
        <v>175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">
      <c r="B76" s="14" t="s">
        <v>178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25">
      <c r="B80" s="2" t="s">
        <v>192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45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25">
      <c r="A83" t="s">
        <v>206</v>
      </c>
      <c r="B83" s="44" t="s">
        <v>184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">
      <c r="A84" t="s">
        <v>207</v>
      </c>
      <c r="B84" s="44" t="s">
        <v>185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">
      <c r="B85" s="20" t="s">
        <v>186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25">
      <c r="A86" t="s">
        <v>208</v>
      </c>
      <c r="B86" s="44" t="s">
        <v>187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">
      <c r="A87" t="s">
        <v>209</v>
      </c>
      <c r="B87" s="44" t="s">
        <v>188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">
      <c r="B88" s="20" t="s">
        <v>189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25">
      <c r="A89" t="s">
        <v>210</v>
      </c>
      <c r="B89" s="44" t="s">
        <v>190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25">
      <c r="B90" s="2" t="s">
        <v>191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 t="shared" ref="C92:K92" si="15">+C16+C22+C32+C42+C58+C68+C50+C73+C76+C82+C85+C88</f>
        <v>1510287417.8599999</v>
      </c>
      <c r="D92" s="12">
        <f t="shared" si="15"/>
        <v>1510287417.8599999</v>
      </c>
      <c r="E92" s="12">
        <f t="shared" si="15"/>
        <v>0</v>
      </c>
      <c r="F92" s="12">
        <f t="shared" si="15"/>
        <v>0</v>
      </c>
      <c r="G92" s="12">
        <f t="shared" si="15"/>
        <v>0</v>
      </c>
      <c r="H92" s="12">
        <f t="shared" si="15"/>
        <v>0</v>
      </c>
      <c r="I92" s="12">
        <f t="shared" si="15"/>
        <v>0</v>
      </c>
      <c r="J92" s="12">
        <f t="shared" si="15"/>
        <v>0</v>
      </c>
      <c r="K92" s="12">
        <f t="shared" si="15"/>
        <v>0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67" customFormat="1" x14ac:dyDescent="0.25">
      <c r="B93" s="67" t="s">
        <v>235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25">
      <c r="B94" s="67" t="s">
        <v>242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25">
      <c r="B95" s="67" t="s">
        <v>243</v>
      </c>
      <c r="I95" s="70"/>
      <c r="K95" s="71"/>
    </row>
    <row r="96" spans="1:16" s="67" customFormat="1" x14ac:dyDescent="0.25">
      <c r="B96" s="67" t="s">
        <v>259</v>
      </c>
      <c r="I96" s="70"/>
      <c r="K96" s="71"/>
    </row>
    <row r="97" spans="1:11" s="67" customFormat="1" x14ac:dyDescent="0.25">
      <c r="B97" s="91" t="s">
        <v>256</v>
      </c>
      <c r="C97" s="92"/>
      <c r="D97" s="92"/>
      <c r="E97" s="92"/>
      <c r="F97" s="93"/>
    </row>
    <row r="98" spans="1:11" s="67" customFormat="1" x14ac:dyDescent="0.25">
      <c r="B98" s="94" t="s">
        <v>257</v>
      </c>
      <c r="C98" s="95"/>
      <c r="D98" s="95"/>
      <c r="E98" s="95"/>
      <c r="F98" s="96"/>
    </row>
    <row r="99" spans="1:11" s="67" customFormat="1" x14ac:dyDescent="0.25">
      <c r="B99" s="94" t="s">
        <v>258</v>
      </c>
      <c r="C99" s="95"/>
      <c r="D99" s="95"/>
      <c r="E99" s="95"/>
      <c r="F99" s="96"/>
    </row>
    <row r="100" spans="1:11" s="67" customFormat="1" x14ac:dyDescent="0.25">
      <c r="B100" s="72" t="s">
        <v>254</v>
      </c>
      <c r="C100" s="73"/>
      <c r="D100" s="73"/>
      <c r="E100" s="73"/>
      <c r="F100" s="74"/>
    </row>
    <row r="101" spans="1:11" s="67" customFormat="1" x14ac:dyDescent="0.25">
      <c r="B101" s="75" t="s">
        <v>255</v>
      </c>
      <c r="C101" s="76"/>
      <c r="D101" s="76"/>
      <c r="E101" s="76"/>
      <c r="F101" s="77"/>
    </row>
    <row r="107" spans="1:11" ht="23.25" x14ac:dyDescent="0.35">
      <c r="B107" s="49"/>
      <c r="C107" s="49"/>
      <c r="D107" s="49"/>
      <c r="E107" s="49"/>
      <c r="F107" s="49"/>
      <c r="K107" s="49"/>
    </row>
    <row r="108" spans="1:11" ht="23.25" x14ac:dyDescent="0.35">
      <c r="A108" s="48"/>
      <c r="B108" s="49"/>
      <c r="C108" s="49"/>
      <c r="D108" s="49"/>
      <c r="E108" s="49"/>
      <c r="F108" s="49"/>
      <c r="J108" s="49"/>
      <c r="K108" s="49"/>
    </row>
    <row r="109" spans="1:11" ht="23.25" x14ac:dyDescent="0.35">
      <c r="A109" s="48"/>
      <c r="B109" s="50" t="s">
        <v>32</v>
      </c>
      <c r="C109" s="49"/>
      <c r="D109" s="49"/>
      <c r="E109" s="50" t="s">
        <v>234</v>
      </c>
      <c r="F109" s="49"/>
      <c r="J109" s="50" t="s">
        <v>33</v>
      </c>
      <c r="K109" s="49"/>
    </row>
    <row r="110" spans="1:11" ht="23.25" x14ac:dyDescent="0.35">
      <c r="A110" s="48"/>
      <c r="B110" s="49" t="s">
        <v>252</v>
      </c>
      <c r="C110" s="49"/>
      <c r="D110" s="49"/>
      <c r="E110" s="49" t="s">
        <v>239</v>
      </c>
      <c r="F110" s="49"/>
      <c r="J110" s="49" t="s">
        <v>250</v>
      </c>
      <c r="K110" s="49"/>
    </row>
    <row r="111" spans="1:11" ht="23.25" x14ac:dyDescent="0.35">
      <c r="A111" s="48"/>
      <c r="B111" s="49" t="s">
        <v>245</v>
      </c>
      <c r="C111" s="49"/>
      <c r="D111" s="49"/>
      <c r="E111" s="49" t="s">
        <v>240</v>
      </c>
      <c r="F111" s="49"/>
      <c r="J111" s="49" t="s">
        <v>253</v>
      </c>
    </row>
    <row r="112" spans="1:11" ht="23.25" x14ac:dyDescent="0.35">
      <c r="A112" s="48"/>
      <c r="B112" s="49"/>
      <c r="C112" s="49"/>
      <c r="D112" s="49"/>
      <c r="E112" s="49"/>
      <c r="F112" s="49"/>
    </row>
    <row r="113" spans="1:6" ht="23.25" x14ac:dyDescent="0.35">
      <c r="A113" s="48"/>
      <c r="B113" s="49"/>
      <c r="C113" s="49"/>
      <c r="D113" s="49"/>
      <c r="E113" s="49"/>
      <c r="F113" s="49"/>
    </row>
    <row r="114" spans="1:6" ht="23.25" x14ac:dyDescent="0.35">
      <c r="A114" s="48"/>
      <c r="B114" s="49"/>
      <c r="C114" s="49"/>
      <c r="D114" s="49"/>
      <c r="E114" s="49"/>
      <c r="F114" s="49"/>
    </row>
    <row r="115" spans="1:6" ht="23.25" x14ac:dyDescent="0.35">
      <c r="A115" s="48"/>
      <c r="B115" s="49"/>
      <c r="C115" s="49"/>
      <c r="D115" s="49"/>
      <c r="E115" s="49"/>
      <c r="F115" s="49"/>
    </row>
    <row r="116" spans="1:6" ht="23.25" x14ac:dyDescent="0.35">
      <c r="A116" s="48"/>
      <c r="B116" s="49"/>
      <c r="C116" s="49"/>
      <c r="D116" s="49"/>
      <c r="E116" s="49"/>
      <c r="F116" s="49"/>
    </row>
    <row r="117" spans="1:6" ht="23.25" x14ac:dyDescent="0.35">
      <c r="A117" s="48"/>
      <c r="C117" s="49"/>
      <c r="D117" s="49"/>
      <c r="E117" s="49"/>
      <c r="F117" s="49"/>
    </row>
    <row r="118" spans="1:6" ht="23.25" x14ac:dyDescent="0.35">
      <c r="A118" s="48"/>
      <c r="E118" s="49"/>
      <c r="F118" s="49"/>
    </row>
    <row r="119" spans="1:6" ht="23.25" x14ac:dyDescent="0.35">
      <c r="A119" s="48"/>
      <c r="E119" s="49"/>
      <c r="F119" s="49"/>
    </row>
    <row r="120" spans="1:6" ht="23.25" x14ac:dyDescent="0.35">
      <c r="A120" s="48"/>
      <c r="E120" s="49"/>
      <c r="F120" s="49"/>
    </row>
    <row r="121" spans="1:6" ht="23.25" x14ac:dyDescent="0.35">
      <c r="A121" s="48"/>
      <c r="E121" s="49"/>
      <c r="F121" s="49"/>
    </row>
    <row r="122" spans="1:6" ht="23.25" x14ac:dyDescent="0.35">
      <c r="A122" s="48"/>
      <c r="C122" s="49"/>
      <c r="D122" s="49"/>
      <c r="E122" s="49"/>
      <c r="F122" s="49"/>
    </row>
    <row r="123" spans="1:6" ht="18.75" x14ac:dyDescent="0.3">
      <c r="A123" s="48"/>
      <c r="B123" s="48"/>
      <c r="C123" s="48"/>
      <c r="D123" s="48"/>
    </row>
    <row r="124" spans="1:6" ht="18.75" x14ac:dyDescent="0.3">
      <c r="A124" s="48"/>
      <c r="B124" s="48"/>
      <c r="C124" s="48"/>
      <c r="D124" s="48"/>
    </row>
    <row r="125" spans="1:6" ht="18.75" x14ac:dyDescent="0.3">
      <c r="A125" s="48"/>
      <c r="B125" s="48"/>
      <c r="C125" s="48"/>
      <c r="D125" s="48"/>
    </row>
    <row r="126" spans="1:6" ht="18.75" x14ac:dyDescent="0.3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53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99" t="s">
        <v>30</v>
      </c>
      <c r="B1" s="99"/>
      <c r="C1" s="99"/>
      <c r="D1" s="99"/>
      <c r="E1" s="99"/>
      <c r="G1" s="1" t="s">
        <v>5</v>
      </c>
    </row>
    <row r="2" spans="1:7" ht="18.75" customHeight="1" x14ac:dyDescent="0.25">
      <c r="A2" s="99" t="s">
        <v>31</v>
      </c>
      <c r="B2" s="99"/>
      <c r="C2" s="99"/>
      <c r="D2" s="99"/>
      <c r="E2" s="99"/>
      <c r="G2" s="5" t="s">
        <v>25</v>
      </c>
    </row>
    <row r="3" spans="1:7" ht="18.75" x14ac:dyDescent="0.25">
      <c r="A3" s="100" t="s">
        <v>225</v>
      </c>
      <c r="B3" s="99"/>
      <c r="C3" s="99"/>
      <c r="D3" s="99"/>
      <c r="E3" s="99"/>
      <c r="G3" s="5" t="s">
        <v>26</v>
      </c>
    </row>
    <row r="4" spans="1:7" ht="18.75" customHeight="1" x14ac:dyDescent="0.3">
      <c r="A4" s="85" t="s">
        <v>28</v>
      </c>
      <c r="B4" s="85"/>
      <c r="C4" s="85"/>
      <c r="D4" s="85"/>
      <c r="E4" s="85"/>
      <c r="G4" s="1" t="s">
        <v>19</v>
      </c>
    </row>
    <row r="5" spans="1:7" x14ac:dyDescent="0.25">
      <c r="A5" s="86" t="s">
        <v>2</v>
      </c>
      <c r="B5" s="86"/>
      <c r="C5" s="86"/>
      <c r="D5" s="86"/>
      <c r="E5" s="86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6" t="s">
        <v>3</v>
      </c>
      <c r="E7" s="26" t="s">
        <v>4</v>
      </c>
    </row>
    <row r="8" spans="1:7" ht="15.75" thickBot="1" x14ac:dyDescent="0.3">
      <c r="B8" s="8" t="s">
        <v>1</v>
      </c>
      <c r="C8" s="8"/>
      <c r="D8" s="9">
        <f>+D9+D15+D25+D35+D51+D61</f>
        <v>28326058053</v>
      </c>
      <c r="E8" s="9"/>
    </row>
    <row r="9" spans="1:7" ht="15.75" thickBot="1" x14ac:dyDescent="0.3">
      <c r="A9" s="18">
        <v>2.1</v>
      </c>
      <c r="B9" s="27" t="s">
        <v>125</v>
      </c>
      <c r="C9" s="18"/>
      <c r="D9" s="19">
        <f>SUM(D10:D14)</f>
        <v>810002519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IFERROR(VLOOKUP($A10,Sheet3!$A:$C,2,0),0)</f>
        <v>613655706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IFERROR(VLOOKUP($A11,Sheet3!$A:$C,2,0),0)</f>
        <v>99416214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IFERROR(VLOOKUP($A12,Sheet3!$A:$C,2,0),0)</f>
        <v>6372834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IFERROR(VLOOKUP($A13,Sheet3!$A:$C,2,0),0)</f>
        <v>5947978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IFERROR(VLOOKUP($A14,Sheet3!$A:$C,2,0),0)</f>
        <v>84609787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25352751683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IFERROR(VLOOKUP($A16,Sheet3!$A:$C,2,0),0)</f>
        <v>45464363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IFERROR(VLOOKUP($A17,Sheet3!$A:$C,2,0),0)</f>
        <v>54383891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IFERROR(VLOOKUP($A18,Sheet3!$A:$C,2,0),0)</f>
        <v>60090586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IFERROR(VLOOKUP($A19,Sheet3!$A:$C,2,0),0)</f>
        <v>19716893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IFERROR(VLOOKUP($A20,Sheet3!$A:$C,2,0),0)</f>
        <v>30995252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IFERROR(VLOOKUP($A21,Sheet3!$A:$C,2,0),0)</f>
        <v>14493652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IFERROR(VLOOKUP($A22,Sheet3!$A:$C,2,0),0)</f>
        <v>15178305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IFERROR(VLOOKUP($A23,Sheet3!$A:$C,2,0),0)</f>
        <v>78865969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IFERROR(VLOOKUP($A24,Sheet3!$A:$C,2,0),0)</f>
        <v>25033562772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1287923204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IFERROR(VLOOKUP($A26,Sheet3!$A:$C,2,0),0)</f>
        <v>11797821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IFERROR(VLOOKUP($A27,Sheet3!$A:$C,2,0),0)</f>
        <v>739657585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IFERROR(VLOOKUP($A28,Sheet3!$A:$C,2,0),0)</f>
        <v>12990078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IFERROR(VLOOKUP($A29,Sheet3!$A:$C,2,0),0)</f>
        <v>24620500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IFERROR(VLOOKUP($A30,Sheet3!$A:$C,2,0),0)</f>
        <v>792419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IFERROR(VLOOKUP($A31,Sheet3!$A:$C,2,0),0)</f>
        <v>20053481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IFERROR(VLOOKUP($A32,Sheet3!$A:$C,2,0),0)</f>
        <v>29963660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IFERROR(VLOOKUP($A34,Sheet3!$A:$C,2,0),0)</f>
        <v>448047660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758670260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IFERROR(VLOOKUP($A36,Sheet3!$A:$C,2,0),0)</f>
        <v>53783902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IFERROR(VLOOKUP($A42,Sheet3!$A:$C,2,0),0)</f>
        <v>704886358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25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25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25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25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25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116710387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IFERROR(VLOOKUP($A52,Sheet3!$A:$C,2,0),0)</f>
        <v>27625679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IFERROR(VLOOKUP($A53,Sheet3!$A:$C,2,0),0)</f>
        <v>1894666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IFERROR(VLOOKUP($A54,Sheet3!$A:$C,2,0),0)</f>
        <v>4174757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IFERROR(VLOOKUP($A55,Sheet3!$A:$C,2,0),0)</f>
        <v>57633560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IFERROR(VLOOKUP($A56,Sheet3!$A:$C,2,0),0)</f>
        <v>7810146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IFERROR(VLOOKUP($A59,Sheet3!$A:$C,2,0),0)</f>
        <v>17571579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IFERROR(VLOOKUP($A63,Sheet3!$A:$C,2,0),0)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25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25">
      <c r="A72" s="5" t="s">
        <v>181</v>
      </c>
      <c r="D72" s="6">
        <f>IFERROR(VLOOKUP($A72,Sheet3!$A:$C,2,0),0)</f>
        <v>0</v>
      </c>
      <c r="E72" s="6"/>
    </row>
    <row r="73" spans="1:6" ht="15.75" x14ac:dyDescent="0.25">
      <c r="A73" s="41" t="s">
        <v>192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">
      <c r="B74" s="40" t="s">
        <v>182</v>
      </c>
      <c r="D74" s="6">
        <f>IFERROR(VLOOKUP($A74,Sheet3!$A:$C,2,0),0)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25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25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25">
      <c r="A82" s="5" t="s">
        <v>190</v>
      </c>
      <c r="D82" s="6">
        <f>IFERROR(VLOOKUP($A82,Sheet3!$A:$C,2,0),0)</f>
        <v>0</v>
      </c>
      <c r="E82" s="6"/>
    </row>
    <row r="83" spans="1:5" ht="6" customHeight="1" x14ac:dyDescent="0.25">
      <c r="D83" s="6">
        <f>IFERROR(VLOOKUP($A83,Sheet3!$A:$C,2,0),0)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5"/>
      <c r="D85" s="6"/>
      <c r="E85" s="6"/>
    </row>
    <row r="86" spans="1:5" ht="15.75" customHeight="1" x14ac:dyDescent="0.25">
      <c r="B86" s="25"/>
      <c r="D86" s="6"/>
      <c r="E86" s="6"/>
    </row>
    <row r="87" spans="1:5" ht="15.75" customHeight="1" x14ac:dyDescent="0.25">
      <c r="B87" s="25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85" zoomScaleNormal="85" workbookViewId="0">
      <selection activeCell="B16" sqref="B16"/>
    </sheetView>
  </sheetViews>
  <sheetFormatPr defaultRowHeight="15" x14ac:dyDescent="0.25"/>
  <cols>
    <col min="1" max="1" width="15" customWidth="1"/>
    <col min="2" max="3" width="18" style="6" bestFit="1" customWidth="1"/>
  </cols>
  <sheetData>
    <row r="2" spans="1:3" ht="15.75" thickBot="1" x14ac:dyDescent="0.3"/>
    <row r="3" spans="1:3" x14ac:dyDescent="0.25">
      <c r="A3" s="47" t="s">
        <v>34</v>
      </c>
      <c r="B3" s="51">
        <v>613655706</v>
      </c>
      <c r="C3" s="32">
        <v>613655706</v>
      </c>
    </row>
    <row r="4" spans="1:3" x14ac:dyDescent="0.25">
      <c r="A4" s="33" t="s">
        <v>35</v>
      </c>
      <c r="B4" s="53">
        <v>99416214</v>
      </c>
      <c r="C4" s="34">
        <v>99416214</v>
      </c>
    </row>
    <row r="5" spans="1:3" x14ac:dyDescent="0.25">
      <c r="A5" s="33" t="s">
        <v>36</v>
      </c>
      <c r="B5" s="53">
        <v>6372834</v>
      </c>
      <c r="C5" s="34">
        <v>6372834</v>
      </c>
    </row>
    <row r="6" spans="1:3" x14ac:dyDescent="0.25">
      <c r="A6" s="33" t="s">
        <v>37</v>
      </c>
      <c r="B6" s="53">
        <v>5947978</v>
      </c>
      <c r="C6" s="34">
        <v>5947978</v>
      </c>
    </row>
    <row r="7" spans="1:3" x14ac:dyDescent="0.25">
      <c r="A7" s="33" t="s">
        <v>38</v>
      </c>
      <c r="B7" s="53">
        <v>84609787</v>
      </c>
      <c r="C7" s="34">
        <v>84609787</v>
      </c>
    </row>
    <row r="8" spans="1:3" x14ac:dyDescent="0.25">
      <c r="A8" s="33" t="s">
        <v>39</v>
      </c>
      <c r="B8" s="53">
        <v>45464363</v>
      </c>
      <c r="C8" s="34">
        <v>45464363</v>
      </c>
    </row>
    <row r="9" spans="1:3" x14ac:dyDescent="0.25">
      <c r="A9" s="33" t="s">
        <v>40</v>
      </c>
      <c r="B9" s="53">
        <v>54383891</v>
      </c>
      <c r="C9" s="34">
        <v>54383891</v>
      </c>
    </row>
    <row r="10" spans="1:3" x14ac:dyDescent="0.25">
      <c r="A10" s="33" t="s">
        <v>41</v>
      </c>
      <c r="B10" s="53">
        <v>60090586</v>
      </c>
      <c r="C10" s="34">
        <v>60090586</v>
      </c>
    </row>
    <row r="11" spans="1:3" x14ac:dyDescent="0.25">
      <c r="A11" s="33" t="s">
        <v>42</v>
      </c>
      <c r="B11" s="53">
        <v>19716893</v>
      </c>
      <c r="C11" s="34">
        <v>19716893</v>
      </c>
    </row>
    <row r="12" spans="1:3" x14ac:dyDescent="0.25">
      <c r="A12" s="33" t="s">
        <v>43</v>
      </c>
      <c r="B12" s="53">
        <v>30995252</v>
      </c>
      <c r="C12" s="34">
        <v>30995252</v>
      </c>
    </row>
    <row r="13" spans="1:3" x14ac:dyDescent="0.25">
      <c r="A13" s="33" t="s">
        <v>44</v>
      </c>
      <c r="B13" s="53">
        <v>14493652</v>
      </c>
      <c r="C13" s="34">
        <v>14493652</v>
      </c>
    </row>
    <row r="14" spans="1:3" x14ac:dyDescent="0.25">
      <c r="A14" s="33" t="s">
        <v>45</v>
      </c>
      <c r="B14" s="53">
        <v>15178305</v>
      </c>
      <c r="C14" s="34">
        <v>15178305</v>
      </c>
    </row>
    <row r="15" spans="1:3" x14ac:dyDescent="0.25">
      <c r="A15" s="33" t="s">
        <v>46</v>
      </c>
      <c r="B15" s="53">
        <v>78865969</v>
      </c>
      <c r="C15" s="34">
        <v>78865969</v>
      </c>
    </row>
    <row r="16" spans="1:3" x14ac:dyDescent="0.25">
      <c r="A16" s="33" t="s">
        <v>144</v>
      </c>
      <c r="B16" s="53">
        <v>25033562772</v>
      </c>
      <c r="C16" s="34">
        <v>25033562772</v>
      </c>
    </row>
    <row r="17" spans="1:3" x14ac:dyDescent="0.25">
      <c r="A17" s="33" t="s">
        <v>47</v>
      </c>
      <c r="B17" s="53">
        <v>11797821</v>
      </c>
      <c r="C17" s="34">
        <v>11797821</v>
      </c>
    </row>
    <row r="18" spans="1:3" x14ac:dyDescent="0.25">
      <c r="A18" s="33" t="s">
        <v>48</v>
      </c>
      <c r="B18" s="53">
        <v>739657585</v>
      </c>
      <c r="C18" s="34">
        <v>739657585</v>
      </c>
    </row>
    <row r="19" spans="1:3" x14ac:dyDescent="0.25">
      <c r="A19" s="33" t="s">
        <v>49</v>
      </c>
      <c r="B19" s="53">
        <v>12990078</v>
      </c>
      <c r="C19" s="34">
        <v>12990078</v>
      </c>
    </row>
    <row r="20" spans="1:3" x14ac:dyDescent="0.25">
      <c r="A20" s="33" t="s">
        <v>50</v>
      </c>
      <c r="B20" s="53">
        <v>24620500</v>
      </c>
      <c r="C20" s="34">
        <v>24620500</v>
      </c>
    </row>
    <row r="21" spans="1:3" x14ac:dyDescent="0.25">
      <c r="A21" s="33" t="s">
        <v>51</v>
      </c>
      <c r="B21" s="53">
        <v>792419</v>
      </c>
      <c r="C21" s="34">
        <v>792419</v>
      </c>
    </row>
    <row r="22" spans="1:3" x14ac:dyDescent="0.25">
      <c r="A22" s="33" t="s">
        <v>52</v>
      </c>
      <c r="B22" s="53">
        <v>20053481</v>
      </c>
      <c r="C22" s="34">
        <v>20053481</v>
      </c>
    </row>
    <row r="23" spans="1:3" x14ac:dyDescent="0.25">
      <c r="A23" s="33" t="s">
        <v>53</v>
      </c>
      <c r="B23" s="53">
        <v>29963660</v>
      </c>
      <c r="C23" s="34">
        <v>29963660</v>
      </c>
    </row>
    <row r="24" spans="1:3" x14ac:dyDescent="0.25">
      <c r="A24" s="33" t="s">
        <v>54</v>
      </c>
      <c r="B24" s="53">
        <v>448047660</v>
      </c>
      <c r="C24" s="34">
        <v>448047660</v>
      </c>
    </row>
    <row r="25" spans="1:3" x14ac:dyDescent="0.25">
      <c r="A25" s="33" t="s">
        <v>55</v>
      </c>
      <c r="B25" s="53">
        <v>53783902</v>
      </c>
      <c r="C25" s="34">
        <v>53783902</v>
      </c>
    </row>
    <row r="26" spans="1:3" x14ac:dyDescent="0.25">
      <c r="A26" s="33" t="s">
        <v>56</v>
      </c>
      <c r="B26" s="53">
        <v>704886358</v>
      </c>
      <c r="C26" s="34">
        <v>704886358</v>
      </c>
    </row>
    <row r="27" spans="1:3" x14ac:dyDescent="0.25">
      <c r="A27" s="33" t="s">
        <v>57</v>
      </c>
      <c r="B27" s="53">
        <v>27625679</v>
      </c>
      <c r="C27" s="34">
        <v>27625679</v>
      </c>
    </row>
    <row r="28" spans="1:3" x14ac:dyDescent="0.25">
      <c r="A28" s="33" t="s">
        <v>138</v>
      </c>
      <c r="B28" s="53">
        <v>1894666</v>
      </c>
      <c r="C28" s="34">
        <v>1894666</v>
      </c>
    </row>
    <row r="29" spans="1:3" x14ac:dyDescent="0.25">
      <c r="A29" s="33" t="s">
        <v>58</v>
      </c>
      <c r="B29" s="53">
        <v>4174757</v>
      </c>
      <c r="C29" s="34">
        <v>4174757</v>
      </c>
    </row>
    <row r="30" spans="1:3" x14ac:dyDescent="0.25">
      <c r="A30" s="33" t="s">
        <v>59</v>
      </c>
      <c r="B30" s="53">
        <v>57633560</v>
      </c>
      <c r="C30" s="34">
        <v>57633560</v>
      </c>
    </row>
    <row r="31" spans="1:3" x14ac:dyDescent="0.25">
      <c r="A31" s="33" t="s">
        <v>60</v>
      </c>
      <c r="B31" s="53">
        <v>7810146</v>
      </c>
      <c r="C31" s="34">
        <v>7810146</v>
      </c>
    </row>
    <row r="32" spans="1:3" x14ac:dyDescent="0.25">
      <c r="A32" s="33" t="s">
        <v>61</v>
      </c>
      <c r="B32" s="52">
        <v>17571579</v>
      </c>
      <c r="C32" s="34">
        <v>17571579</v>
      </c>
    </row>
    <row r="33" spans="1:3" x14ac:dyDescent="0.25">
      <c r="A33" s="33"/>
      <c r="B33" s="53"/>
      <c r="C33" s="34"/>
    </row>
    <row r="34" spans="1:3" x14ac:dyDescent="0.25">
      <c r="A34" s="33"/>
      <c r="B34" s="52"/>
      <c r="C34" s="34"/>
    </row>
    <row r="35" spans="1:3" ht="15" customHeight="1" thickBot="1" x14ac:dyDescent="0.3">
      <c r="A35" s="35"/>
      <c r="B35" s="54"/>
      <c r="C35" s="36"/>
    </row>
    <row r="36" spans="1:3" x14ac:dyDescent="0.25">
      <c r="B36" s="6">
        <f>SUM(B3:B35)</f>
        <v>28326058053</v>
      </c>
      <c r="C36" s="6">
        <f>SUM(C3:C35)</f>
        <v>28326058053</v>
      </c>
    </row>
    <row r="38" spans="1:3" x14ac:dyDescent="0.25">
      <c r="B38" s="6">
        <f>+B36-B37</f>
        <v>28326058053</v>
      </c>
      <c r="C38" s="6">
        <f>+C36-C37</f>
        <v>28326058053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C15" sqref="C15"/>
    </sheetView>
  </sheetViews>
  <sheetFormatPr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36406381.899999999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6">
        <v>293363.59999999998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6">
        <v>5550229.1600000001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6">
        <v>4031313.5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6">
        <v>1223640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6">
        <v>137700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4381073.08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470407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102660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1454295488.3399999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253147.19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3142014.09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t="s">
        <v>49</v>
      </c>
      <c r="B18" t="s">
        <v>246</v>
      </c>
      <c r="C18" s="6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t="s">
        <v>51</v>
      </c>
      <c r="B20" t="s">
        <v>247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5">
      <c r="A27" t="s">
        <v>138</v>
      </c>
      <c r="B27" t="s">
        <v>248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t="s">
        <v>61</v>
      </c>
      <c r="B31" t="s">
        <v>90</v>
      </c>
      <c r="C31" s="6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x14ac:dyDescent="0.25">
      <c r="C35" s="6">
        <v>0</v>
      </c>
      <c r="D35" s="6">
        <v>0</v>
      </c>
      <c r="E35" s="6">
        <v>0</v>
      </c>
      <c r="F35" s="6">
        <v>0</v>
      </c>
      <c r="G35" s="6"/>
      <c r="H35" s="6">
        <v>0</v>
      </c>
      <c r="I35" s="6">
        <v>0</v>
      </c>
      <c r="J35" s="6">
        <v>0</v>
      </c>
      <c r="K35" s="6">
        <v>0</v>
      </c>
      <c r="L35" s="6"/>
      <c r="M35" s="6"/>
      <c r="N35" s="6"/>
    </row>
    <row r="36" spans="3:15" x14ac:dyDescent="0.25">
      <c r="C36" s="6">
        <f>SUM(C2:C35)</f>
        <v>1510287417.8599999</v>
      </c>
      <c r="D36" s="6">
        <f t="shared" ref="D36:I36" si="0">SUM(D2:D35)</f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>SUM(H2:H35)</f>
        <v>0</v>
      </c>
      <c r="I36" s="6">
        <f t="shared" si="0"/>
        <v>0</v>
      </c>
      <c r="J36" s="6">
        <f t="shared" ref="J36:O36" si="1">SUM(J2:J35)</f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0</v>
      </c>
      <c r="O36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inabie</cp:lastModifiedBy>
  <cp:lastPrinted>2022-02-03T16:15:53Z</cp:lastPrinted>
  <dcterms:created xsi:type="dcterms:W3CDTF">2018-04-17T18:57:16Z</dcterms:created>
  <dcterms:modified xsi:type="dcterms:W3CDTF">2022-02-03T19:37:47Z</dcterms:modified>
</cp:coreProperties>
</file>