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emir.medrano\Desktop\INABIE\41-Octubre2021\"/>
    </mc:Choice>
  </mc:AlternateContent>
  <bookViews>
    <workbookView xWindow="0" yWindow="0" windowWidth="28800" windowHeight="11835" tabRatio="779" firstSheet="1" activeTab="1"/>
  </bookViews>
  <sheets>
    <sheet name="Plantilla Presupuesto" sheetId="2" state="hidden" r:id="rId1"/>
    <sheet name="Plantilla Ejecución " sheetId="3" r:id="rId2"/>
    <sheet name="Plantilla Presupuesto año 2020" sheetId="9" state="hidden" r:id="rId3"/>
    <sheet name="Sheet3" sheetId="6" state="hidden" r:id="rId4"/>
    <sheet name="Sheet5" sheetId="8" state="hidden" r:id="rId5"/>
  </sheets>
  <definedNames>
    <definedName name="_xlnm.Print_Area" localSheetId="1">'Plantilla Ejecución '!$B$1:$O$104</definedName>
    <definedName name="_xlnm.Print_Area" localSheetId="0">'Plantilla Presupuesto'!$A$1:$E$102</definedName>
    <definedName name="_xlnm.Print_Area" localSheetId="2">'Plantilla Presupuesto año 2020'!$A$1:$E$95</definedName>
    <definedName name="_xlnm.Print_Titles" localSheetId="1">'Plantilla Ejecución '!$12:$12</definedName>
    <definedName name="_xlnm.Print_Titles" localSheetId="0">'Plantilla Presupuesto'!$12:$12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36" i="8" l="1"/>
  <c r="G70" i="3" l="1"/>
  <c r="G69" i="3"/>
  <c r="J36" i="8" l="1"/>
  <c r="K36" i="8"/>
  <c r="D36" i="8"/>
  <c r="E36" i="8"/>
  <c r="F36" i="8"/>
  <c r="G36" i="8"/>
  <c r="H36" i="8"/>
  <c r="I36" i="8"/>
  <c r="C36" i="8"/>
  <c r="D83" i="9" l="1"/>
  <c r="D82" i="9"/>
  <c r="D81" i="9"/>
  <c r="D80" i="9"/>
  <c r="D79" i="9"/>
  <c r="D78" i="9"/>
  <c r="D77" i="9"/>
  <c r="D76" i="9"/>
  <c r="D75" i="9"/>
  <c r="D74" i="9"/>
  <c r="D72" i="9"/>
  <c r="D71" i="9"/>
  <c r="D70" i="9"/>
  <c r="D68" i="9"/>
  <c r="D67" i="9"/>
  <c r="D63" i="9"/>
  <c r="D62" i="9"/>
  <c r="D60" i="9"/>
  <c r="D59" i="9"/>
  <c r="D58" i="9"/>
  <c r="D57" i="9"/>
  <c r="D56" i="9"/>
  <c r="D55" i="9"/>
  <c r="D54" i="9"/>
  <c r="D53" i="9"/>
  <c r="D52" i="9"/>
  <c r="D50" i="9"/>
  <c r="D49" i="9"/>
  <c r="D48" i="9"/>
  <c r="D47" i="9"/>
  <c r="D46" i="9"/>
  <c r="D45" i="9"/>
  <c r="D44" i="9"/>
  <c r="D42" i="9"/>
  <c r="D41" i="9"/>
  <c r="D40" i="9"/>
  <c r="D39" i="9"/>
  <c r="D38" i="9"/>
  <c r="D37" i="9"/>
  <c r="D36" i="9"/>
  <c r="D34" i="9"/>
  <c r="D33" i="9"/>
  <c r="D32" i="9"/>
  <c r="D31" i="9"/>
  <c r="D30" i="9"/>
  <c r="D29" i="9"/>
  <c r="D28" i="9"/>
  <c r="D27" i="9"/>
  <c r="D26" i="9"/>
  <c r="D24" i="9"/>
  <c r="D23" i="9"/>
  <c r="D22" i="9"/>
  <c r="D21" i="9"/>
  <c r="D20" i="9"/>
  <c r="D19" i="9"/>
  <c r="D18" i="9"/>
  <c r="D17" i="9"/>
  <c r="D16" i="9"/>
  <c r="D14" i="9"/>
  <c r="D13" i="9"/>
  <c r="D12" i="9"/>
  <c r="D11" i="9"/>
  <c r="D10" i="9"/>
  <c r="E15" i="2"/>
  <c r="E16" i="2"/>
  <c r="E17" i="2"/>
  <c r="E18" i="2"/>
  <c r="E19" i="2"/>
  <c r="E21" i="2"/>
  <c r="E22" i="2"/>
  <c r="E23" i="2"/>
  <c r="E24" i="2"/>
  <c r="E25" i="2"/>
  <c r="E26" i="2"/>
  <c r="E27" i="2"/>
  <c r="E28" i="2"/>
  <c r="E29" i="2"/>
  <c r="E31" i="2"/>
  <c r="E32" i="2"/>
  <c r="E33" i="2"/>
  <c r="E34" i="2"/>
  <c r="E35" i="2"/>
  <c r="E36" i="2"/>
  <c r="E37" i="2"/>
  <c r="E38" i="2"/>
  <c r="E39" i="2"/>
  <c r="E41" i="2"/>
  <c r="E42" i="2"/>
  <c r="E43" i="2"/>
  <c r="E44" i="2"/>
  <c r="E45" i="2"/>
  <c r="E46" i="2"/>
  <c r="E47" i="2"/>
  <c r="E49" i="2"/>
  <c r="E50" i="2"/>
  <c r="E51" i="2"/>
  <c r="E52" i="2"/>
  <c r="E53" i="2"/>
  <c r="E54" i="2"/>
  <c r="E55" i="2"/>
  <c r="E57" i="2"/>
  <c r="E58" i="2"/>
  <c r="E59" i="2"/>
  <c r="E60" i="2"/>
  <c r="E61" i="2"/>
  <c r="E62" i="2"/>
  <c r="E63" i="2"/>
  <c r="E64" i="2"/>
  <c r="E65" i="2"/>
  <c r="E67" i="2"/>
  <c r="E68" i="2"/>
  <c r="E72" i="2"/>
  <c r="E73" i="2"/>
  <c r="E75" i="2"/>
  <c r="E76" i="2"/>
  <c r="E77" i="2"/>
  <c r="E79" i="2"/>
  <c r="E80" i="2"/>
  <c r="E81" i="2"/>
  <c r="E82" i="2"/>
  <c r="E83" i="2"/>
  <c r="E84" i="2"/>
  <c r="E85" i="2"/>
  <c r="E86" i="2"/>
  <c r="E87" i="2"/>
  <c r="E88" i="2"/>
  <c r="E14" i="2" l="1"/>
  <c r="E40" i="2"/>
  <c r="E56" i="2"/>
  <c r="D51" i="9"/>
  <c r="E30" i="2"/>
  <c r="E78" i="2"/>
  <c r="E66" i="2"/>
  <c r="E48" i="2"/>
  <c r="E74" i="2"/>
  <c r="E20" i="2"/>
  <c r="E71" i="2"/>
  <c r="D35" i="9"/>
  <c r="D9" i="9"/>
  <c r="D66" i="9"/>
  <c r="D69" i="9"/>
  <c r="D15" i="9"/>
  <c r="D73" i="9"/>
  <c r="D25" i="9"/>
  <c r="D43" i="9"/>
  <c r="D61" i="9"/>
  <c r="O89" i="3"/>
  <c r="N89" i="3"/>
  <c r="M89" i="3"/>
  <c r="L89" i="3"/>
  <c r="K89" i="3"/>
  <c r="J89" i="3"/>
  <c r="I89" i="3"/>
  <c r="H89" i="3"/>
  <c r="G89" i="3"/>
  <c r="F89" i="3"/>
  <c r="E89" i="3"/>
  <c r="D89" i="3"/>
  <c r="O87" i="3"/>
  <c r="N87" i="3"/>
  <c r="M87" i="3"/>
  <c r="L87" i="3"/>
  <c r="K87" i="3"/>
  <c r="J87" i="3"/>
  <c r="I87" i="3"/>
  <c r="H87" i="3"/>
  <c r="G87" i="3"/>
  <c r="F87" i="3"/>
  <c r="E87" i="3"/>
  <c r="D87" i="3"/>
  <c r="O86" i="3"/>
  <c r="N86" i="3"/>
  <c r="M86" i="3"/>
  <c r="L86" i="3"/>
  <c r="K86" i="3"/>
  <c r="J86" i="3"/>
  <c r="I86" i="3"/>
  <c r="H86" i="3"/>
  <c r="G86" i="3"/>
  <c r="F86" i="3"/>
  <c r="E86" i="3"/>
  <c r="D86" i="3"/>
  <c r="O84" i="3"/>
  <c r="N84" i="3"/>
  <c r="M84" i="3"/>
  <c r="L84" i="3"/>
  <c r="K84" i="3"/>
  <c r="J84" i="3"/>
  <c r="I84" i="3"/>
  <c r="H84" i="3"/>
  <c r="G84" i="3"/>
  <c r="F84" i="3"/>
  <c r="E84" i="3"/>
  <c r="D84" i="3"/>
  <c r="O83" i="3"/>
  <c r="N83" i="3"/>
  <c r="M83" i="3"/>
  <c r="L83" i="3"/>
  <c r="K83" i="3"/>
  <c r="J83" i="3"/>
  <c r="I83" i="3"/>
  <c r="H83" i="3"/>
  <c r="G83" i="3"/>
  <c r="F83" i="3"/>
  <c r="E83" i="3"/>
  <c r="D83" i="3"/>
  <c r="O79" i="3"/>
  <c r="N79" i="3"/>
  <c r="M79" i="3"/>
  <c r="L79" i="3"/>
  <c r="K79" i="3"/>
  <c r="J79" i="3"/>
  <c r="I79" i="3"/>
  <c r="H79" i="3"/>
  <c r="G79" i="3"/>
  <c r="F79" i="3"/>
  <c r="E79" i="3"/>
  <c r="D79" i="3"/>
  <c r="O78" i="3"/>
  <c r="N78" i="3"/>
  <c r="M78" i="3"/>
  <c r="L78" i="3"/>
  <c r="K78" i="3"/>
  <c r="J78" i="3"/>
  <c r="I78" i="3"/>
  <c r="H78" i="3"/>
  <c r="G78" i="3"/>
  <c r="F78" i="3"/>
  <c r="E78" i="3"/>
  <c r="D78" i="3"/>
  <c r="O77" i="3"/>
  <c r="N77" i="3"/>
  <c r="M77" i="3"/>
  <c r="L77" i="3"/>
  <c r="K77" i="3"/>
  <c r="J77" i="3"/>
  <c r="I77" i="3"/>
  <c r="H77" i="3"/>
  <c r="G77" i="3"/>
  <c r="F77" i="3"/>
  <c r="E77" i="3"/>
  <c r="D77" i="3"/>
  <c r="O75" i="3"/>
  <c r="N75" i="3"/>
  <c r="M75" i="3"/>
  <c r="L75" i="3"/>
  <c r="K75" i="3"/>
  <c r="J75" i="3"/>
  <c r="I75" i="3"/>
  <c r="H75" i="3"/>
  <c r="G75" i="3"/>
  <c r="F75" i="3"/>
  <c r="E75" i="3"/>
  <c r="D75" i="3"/>
  <c r="O74" i="3"/>
  <c r="N74" i="3"/>
  <c r="M74" i="3"/>
  <c r="L74" i="3"/>
  <c r="K74" i="3"/>
  <c r="J74" i="3"/>
  <c r="I74" i="3"/>
  <c r="H74" i="3"/>
  <c r="G74" i="3"/>
  <c r="F74" i="3"/>
  <c r="E74" i="3"/>
  <c r="D74" i="3"/>
  <c r="O72" i="3"/>
  <c r="N72" i="3"/>
  <c r="M72" i="3"/>
  <c r="L72" i="3"/>
  <c r="K72" i="3"/>
  <c r="J72" i="3"/>
  <c r="I72" i="3"/>
  <c r="H72" i="3"/>
  <c r="G72" i="3"/>
  <c r="F72" i="3"/>
  <c r="E72" i="3"/>
  <c r="D72" i="3"/>
  <c r="O71" i="3"/>
  <c r="N71" i="3"/>
  <c r="M71" i="3"/>
  <c r="L71" i="3"/>
  <c r="K71" i="3"/>
  <c r="J71" i="3"/>
  <c r="I71" i="3"/>
  <c r="H71" i="3"/>
  <c r="G71" i="3"/>
  <c r="F71" i="3"/>
  <c r="E71" i="3"/>
  <c r="D71" i="3"/>
  <c r="O70" i="3"/>
  <c r="N70" i="3"/>
  <c r="M70" i="3"/>
  <c r="L70" i="3"/>
  <c r="K70" i="3"/>
  <c r="J70" i="3"/>
  <c r="I70" i="3"/>
  <c r="H70" i="3"/>
  <c r="F70" i="3"/>
  <c r="E70" i="3"/>
  <c r="D70" i="3"/>
  <c r="O69" i="3"/>
  <c r="N69" i="3"/>
  <c r="M69" i="3"/>
  <c r="L69" i="3"/>
  <c r="K69" i="3"/>
  <c r="J69" i="3"/>
  <c r="I69" i="3"/>
  <c r="H69" i="3"/>
  <c r="F69" i="3"/>
  <c r="E69" i="3"/>
  <c r="D69" i="3"/>
  <c r="O67" i="3"/>
  <c r="N67" i="3"/>
  <c r="M67" i="3"/>
  <c r="L67" i="3"/>
  <c r="K67" i="3"/>
  <c r="J67" i="3"/>
  <c r="I67" i="3"/>
  <c r="H67" i="3"/>
  <c r="G67" i="3"/>
  <c r="F67" i="3"/>
  <c r="E67" i="3"/>
  <c r="D67" i="3"/>
  <c r="O66" i="3"/>
  <c r="N66" i="3"/>
  <c r="M66" i="3"/>
  <c r="L66" i="3"/>
  <c r="K66" i="3"/>
  <c r="J66" i="3"/>
  <c r="I66" i="3"/>
  <c r="H66" i="3"/>
  <c r="G66" i="3"/>
  <c r="F66" i="3"/>
  <c r="E66" i="3"/>
  <c r="D66" i="3"/>
  <c r="O65" i="3"/>
  <c r="N65" i="3"/>
  <c r="M65" i="3"/>
  <c r="L65" i="3"/>
  <c r="K65" i="3"/>
  <c r="J65" i="3"/>
  <c r="I65" i="3"/>
  <c r="H65" i="3"/>
  <c r="G65" i="3"/>
  <c r="F65" i="3"/>
  <c r="E65" i="3"/>
  <c r="D65" i="3"/>
  <c r="O64" i="3"/>
  <c r="N64" i="3"/>
  <c r="M64" i="3"/>
  <c r="L64" i="3"/>
  <c r="K64" i="3"/>
  <c r="J64" i="3"/>
  <c r="I64" i="3"/>
  <c r="H64" i="3"/>
  <c r="G64" i="3"/>
  <c r="F64" i="3"/>
  <c r="E64" i="3"/>
  <c r="D64" i="3"/>
  <c r="O63" i="3"/>
  <c r="N63" i="3"/>
  <c r="M63" i="3"/>
  <c r="L63" i="3"/>
  <c r="K63" i="3"/>
  <c r="J63" i="3"/>
  <c r="I63" i="3"/>
  <c r="H63" i="3"/>
  <c r="G63" i="3"/>
  <c r="F63" i="3"/>
  <c r="E63" i="3"/>
  <c r="D63" i="3"/>
  <c r="O62" i="3"/>
  <c r="N62" i="3"/>
  <c r="M62" i="3"/>
  <c r="L62" i="3"/>
  <c r="K62" i="3"/>
  <c r="J62" i="3"/>
  <c r="I62" i="3"/>
  <c r="H62" i="3"/>
  <c r="G62" i="3"/>
  <c r="F62" i="3"/>
  <c r="E62" i="3"/>
  <c r="D62" i="3"/>
  <c r="O61" i="3"/>
  <c r="N61" i="3"/>
  <c r="M61" i="3"/>
  <c r="L61" i="3"/>
  <c r="K61" i="3"/>
  <c r="J61" i="3"/>
  <c r="I61" i="3"/>
  <c r="H61" i="3"/>
  <c r="G61" i="3"/>
  <c r="F61" i="3"/>
  <c r="E61" i="3"/>
  <c r="D61" i="3"/>
  <c r="O60" i="3"/>
  <c r="N60" i="3"/>
  <c r="M60" i="3"/>
  <c r="L60" i="3"/>
  <c r="K60" i="3"/>
  <c r="J60" i="3"/>
  <c r="I60" i="3"/>
  <c r="H60" i="3"/>
  <c r="G60" i="3"/>
  <c r="F60" i="3"/>
  <c r="E60" i="3"/>
  <c r="D60" i="3"/>
  <c r="O59" i="3"/>
  <c r="N59" i="3"/>
  <c r="M59" i="3"/>
  <c r="L59" i="3"/>
  <c r="K59" i="3"/>
  <c r="J59" i="3"/>
  <c r="I59" i="3"/>
  <c r="H59" i="3"/>
  <c r="G59" i="3"/>
  <c r="F59" i="3"/>
  <c r="E59" i="3"/>
  <c r="D59" i="3"/>
  <c r="O57" i="3"/>
  <c r="N57" i="3"/>
  <c r="M57" i="3"/>
  <c r="L57" i="3"/>
  <c r="K57" i="3"/>
  <c r="J57" i="3"/>
  <c r="I57" i="3"/>
  <c r="H57" i="3"/>
  <c r="G57" i="3"/>
  <c r="F57" i="3"/>
  <c r="E57" i="3"/>
  <c r="D57" i="3"/>
  <c r="O56" i="3"/>
  <c r="N56" i="3"/>
  <c r="M56" i="3"/>
  <c r="L56" i="3"/>
  <c r="K56" i="3"/>
  <c r="J56" i="3"/>
  <c r="I56" i="3"/>
  <c r="H56" i="3"/>
  <c r="G56" i="3"/>
  <c r="F56" i="3"/>
  <c r="E56" i="3"/>
  <c r="D56" i="3"/>
  <c r="O55" i="3"/>
  <c r="N55" i="3"/>
  <c r="M55" i="3"/>
  <c r="L55" i="3"/>
  <c r="K55" i="3"/>
  <c r="J55" i="3"/>
  <c r="I55" i="3"/>
  <c r="H55" i="3"/>
  <c r="G55" i="3"/>
  <c r="F55" i="3"/>
  <c r="E55" i="3"/>
  <c r="D55" i="3"/>
  <c r="O54" i="3"/>
  <c r="N54" i="3"/>
  <c r="M54" i="3"/>
  <c r="L54" i="3"/>
  <c r="K54" i="3"/>
  <c r="J54" i="3"/>
  <c r="I54" i="3"/>
  <c r="H54" i="3"/>
  <c r="G54" i="3"/>
  <c r="F54" i="3"/>
  <c r="E54" i="3"/>
  <c r="D54" i="3"/>
  <c r="O53" i="3"/>
  <c r="N53" i="3"/>
  <c r="M53" i="3"/>
  <c r="L53" i="3"/>
  <c r="K53" i="3"/>
  <c r="J53" i="3"/>
  <c r="I53" i="3"/>
  <c r="H53" i="3"/>
  <c r="G53" i="3"/>
  <c r="F53" i="3"/>
  <c r="E53" i="3"/>
  <c r="D53" i="3"/>
  <c r="O52" i="3"/>
  <c r="N52" i="3"/>
  <c r="M52" i="3"/>
  <c r="L52" i="3"/>
  <c r="K52" i="3"/>
  <c r="J52" i="3"/>
  <c r="I52" i="3"/>
  <c r="H52" i="3"/>
  <c r="G52" i="3"/>
  <c r="F52" i="3"/>
  <c r="E52" i="3"/>
  <c r="D52" i="3"/>
  <c r="O51" i="3"/>
  <c r="N51" i="3"/>
  <c r="M51" i="3"/>
  <c r="L51" i="3"/>
  <c r="K51" i="3"/>
  <c r="J51" i="3"/>
  <c r="I51" i="3"/>
  <c r="H51" i="3"/>
  <c r="G51" i="3"/>
  <c r="F51" i="3"/>
  <c r="E51" i="3"/>
  <c r="D51" i="3"/>
  <c r="O49" i="3"/>
  <c r="N49" i="3"/>
  <c r="M49" i="3"/>
  <c r="L49" i="3"/>
  <c r="K49" i="3"/>
  <c r="J49" i="3"/>
  <c r="I49" i="3"/>
  <c r="H49" i="3"/>
  <c r="G49" i="3"/>
  <c r="F49" i="3"/>
  <c r="E49" i="3"/>
  <c r="D49" i="3"/>
  <c r="O48" i="3"/>
  <c r="N48" i="3"/>
  <c r="M48" i="3"/>
  <c r="L48" i="3"/>
  <c r="K48" i="3"/>
  <c r="J48" i="3"/>
  <c r="I48" i="3"/>
  <c r="H48" i="3"/>
  <c r="G48" i="3"/>
  <c r="F48" i="3"/>
  <c r="E48" i="3"/>
  <c r="D48" i="3"/>
  <c r="O47" i="3"/>
  <c r="N47" i="3"/>
  <c r="M47" i="3"/>
  <c r="L47" i="3"/>
  <c r="K47" i="3"/>
  <c r="J47" i="3"/>
  <c r="I47" i="3"/>
  <c r="H47" i="3"/>
  <c r="G47" i="3"/>
  <c r="F47" i="3"/>
  <c r="E47" i="3"/>
  <c r="D47" i="3"/>
  <c r="O46" i="3"/>
  <c r="N46" i="3"/>
  <c r="M46" i="3"/>
  <c r="L46" i="3"/>
  <c r="K46" i="3"/>
  <c r="J46" i="3"/>
  <c r="I46" i="3"/>
  <c r="H46" i="3"/>
  <c r="G46" i="3"/>
  <c r="F46" i="3"/>
  <c r="E46" i="3"/>
  <c r="D46" i="3"/>
  <c r="O45" i="3"/>
  <c r="N45" i="3"/>
  <c r="M45" i="3"/>
  <c r="L45" i="3"/>
  <c r="K45" i="3"/>
  <c r="J45" i="3"/>
  <c r="I45" i="3"/>
  <c r="H45" i="3"/>
  <c r="G45" i="3"/>
  <c r="F45" i="3"/>
  <c r="E45" i="3"/>
  <c r="D45" i="3"/>
  <c r="O44" i="3"/>
  <c r="N44" i="3"/>
  <c r="M44" i="3"/>
  <c r="L44" i="3"/>
  <c r="K44" i="3"/>
  <c r="J44" i="3"/>
  <c r="I44" i="3"/>
  <c r="H44" i="3"/>
  <c r="G44" i="3"/>
  <c r="F44" i="3"/>
  <c r="E44" i="3"/>
  <c r="D44" i="3"/>
  <c r="O43" i="3"/>
  <c r="N43" i="3"/>
  <c r="M43" i="3"/>
  <c r="L43" i="3"/>
  <c r="K43" i="3"/>
  <c r="J43" i="3"/>
  <c r="I43" i="3"/>
  <c r="H43" i="3"/>
  <c r="G43" i="3"/>
  <c r="F43" i="3"/>
  <c r="E43" i="3"/>
  <c r="D43" i="3"/>
  <c r="O41" i="3"/>
  <c r="N41" i="3"/>
  <c r="M41" i="3"/>
  <c r="L41" i="3"/>
  <c r="K41" i="3"/>
  <c r="J41" i="3"/>
  <c r="I41" i="3"/>
  <c r="H41" i="3"/>
  <c r="G41" i="3"/>
  <c r="F41" i="3"/>
  <c r="E41" i="3"/>
  <c r="D41" i="3"/>
  <c r="O40" i="3"/>
  <c r="N40" i="3"/>
  <c r="M40" i="3"/>
  <c r="L40" i="3"/>
  <c r="K40" i="3"/>
  <c r="J40" i="3"/>
  <c r="I40" i="3"/>
  <c r="H40" i="3"/>
  <c r="G40" i="3"/>
  <c r="F40" i="3"/>
  <c r="E40" i="3"/>
  <c r="D40" i="3"/>
  <c r="O39" i="3"/>
  <c r="N39" i="3"/>
  <c r="M39" i="3"/>
  <c r="L39" i="3"/>
  <c r="K39" i="3"/>
  <c r="J39" i="3"/>
  <c r="I39" i="3"/>
  <c r="H39" i="3"/>
  <c r="G39" i="3"/>
  <c r="F39" i="3"/>
  <c r="E39" i="3"/>
  <c r="D39" i="3"/>
  <c r="O38" i="3"/>
  <c r="N38" i="3"/>
  <c r="M38" i="3"/>
  <c r="L38" i="3"/>
  <c r="K38" i="3"/>
  <c r="J38" i="3"/>
  <c r="I38" i="3"/>
  <c r="H38" i="3"/>
  <c r="G38" i="3"/>
  <c r="F38" i="3"/>
  <c r="E38" i="3"/>
  <c r="D38" i="3"/>
  <c r="O37" i="3"/>
  <c r="N37" i="3"/>
  <c r="M37" i="3"/>
  <c r="L37" i="3"/>
  <c r="K37" i="3"/>
  <c r="J37" i="3"/>
  <c r="I37" i="3"/>
  <c r="H37" i="3"/>
  <c r="G37" i="3"/>
  <c r="F37" i="3"/>
  <c r="E37" i="3"/>
  <c r="D37" i="3"/>
  <c r="O36" i="3"/>
  <c r="N36" i="3"/>
  <c r="M36" i="3"/>
  <c r="L36" i="3"/>
  <c r="K36" i="3"/>
  <c r="J36" i="3"/>
  <c r="I36" i="3"/>
  <c r="H36" i="3"/>
  <c r="G36" i="3"/>
  <c r="F36" i="3"/>
  <c r="E36" i="3"/>
  <c r="D36" i="3"/>
  <c r="O35" i="3"/>
  <c r="N35" i="3"/>
  <c r="M35" i="3"/>
  <c r="L35" i="3"/>
  <c r="K35" i="3"/>
  <c r="J35" i="3"/>
  <c r="I35" i="3"/>
  <c r="H35" i="3"/>
  <c r="G35" i="3"/>
  <c r="F35" i="3"/>
  <c r="E35" i="3"/>
  <c r="D35" i="3"/>
  <c r="O34" i="3"/>
  <c r="N34" i="3"/>
  <c r="M34" i="3"/>
  <c r="L34" i="3"/>
  <c r="K34" i="3"/>
  <c r="J34" i="3"/>
  <c r="I34" i="3"/>
  <c r="H34" i="3"/>
  <c r="G34" i="3"/>
  <c r="F34" i="3"/>
  <c r="E34" i="3"/>
  <c r="D34" i="3"/>
  <c r="O33" i="3"/>
  <c r="N33" i="3"/>
  <c r="M33" i="3"/>
  <c r="L33" i="3"/>
  <c r="K33" i="3"/>
  <c r="J33" i="3"/>
  <c r="I33" i="3"/>
  <c r="H33" i="3"/>
  <c r="G33" i="3"/>
  <c r="F33" i="3"/>
  <c r="E33" i="3"/>
  <c r="D33" i="3"/>
  <c r="O31" i="3"/>
  <c r="N31" i="3"/>
  <c r="M31" i="3"/>
  <c r="L31" i="3"/>
  <c r="K31" i="3"/>
  <c r="J31" i="3"/>
  <c r="I31" i="3"/>
  <c r="H31" i="3"/>
  <c r="G31" i="3"/>
  <c r="F31" i="3"/>
  <c r="E31" i="3"/>
  <c r="D31" i="3"/>
  <c r="O30" i="3"/>
  <c r="N30" i="3"/>
  <c r="M30" i="3"/>
  <c r="L30" i="3"/>
  <c r="K30" i="3"/>
  <c r="J30" i="3"/>
  <c r="I30" i="3"/>
  <c r="H30" i="3"/>
  <c r="G30" i="3"/>
  <c r="F30" i="3"/>
  <c r="E30" i="3"/>
  <c r="D30" i="3"/>
  <c r="O29" i="3"/>
  <c r="N29" i="3"/>
  <c r="M29" i="3"/>
  <c r="L29" i="3"/>
  <c r="K29" i="3"/>
  <c r="J29" i="3"/>
  <c r="I29" i="3"/>
  <c r="H29" i="3"/>
  <c r="G29" i="3"/>
  <c r="F29" i="3"/>
  <c r="E29" i="3"/>
  <c r="D29" i="3"/>
  <c r="O28" i="3"/>
  <c r="N28" i="3"/>
  <c r="M28" i="3"/>
  <c r="L28" i="3"/>
  <c r="K28" i="3"/>
  <c r="J28" i="3"/>
  <c r="I28" i="3"/>
  <c r="H28" i="3"/>
  <c r="G28" i="3"/>
  <c r="F28" i="3"/>
  <c r="E28" i="3"/>
  <c r="D28" i="3"/>
  <c r="O27" i="3"/>
  <c r="N27" i="3"/>
  <c r="M27" i="3"/>
  <c r="L27" i="3"/>
  <c r="K27" i="3"/>
  <c r="J27" i="3"/>
  <c r="I27" i="3"/>
  <c r="H27" i="3"/>
  <c r="G27" i="3"/>
  <c r="F27" i="3"/>
  <c r="E27" i="3"/>
  <c r="D27" i="3"/>
  <c r="O26" i="3"/>
  <c r="N26" i="3"/>
  <c r="M26" i="3"/>
  <c r="L26" i="3"/>
  <c r="K26" i="3"/>
  <c r="J26" i="3"/>
  <c r="I26" i="3"/>
  <c r="H26" i="3"/>
  <c r="G26" i="3"/>
  <c r="F26" i="3"/>
  <c r="E26" i="3"/>
  <c r="D26" i="3"/>
  <c r="O25" i="3"/>
  <c r="N25" i="3"/>
  <c r="M25" i="3"/>
  <c r="L25" i="3"/>
  <c r="K25" i="3"/>
  <c r="J25" i="3"/>
  <c r="I25" i="3"/>
  <c r="H25" i="3"/>
  <c r="G25" i="3"/>
  <c r="F25" i="3"/>
  <c r="E25" i="3"/>
  <c r="D25" i="3"/>
  <c r="O24" i="3"/>
  <c r="N24" i="3"/>
  <c r="M24" i="3"/>
  <c r="L24" i="3"/>
  <c r="K24" i="3"/>
  <c r="J24" i="3"/>
  <c r="I24" i="3"/>
  <c r="H24" i="3"/>
  <c r="G24" i="3"/>
  <c r="F24" i="3"/>
  <c r="E24" i="3"/>
  <c r="D24" i="3"/>
  <c r="O23" i="3"/>
  <c r="N23" i="3"/>
  <c r="M23" i="3"/>
  <c r="L23" i="3"/>
  <c r="K23" i="3"/>
  <c r="J23" i="3"/>
  <c r="I23" i="3"/>
  <c r="H23" i="3"/>
  <c r="G23" i="3"/>
  <c r="F23" i="3"/>
  <c r="E23" i="3"/>
  <c r="D23" i="3"/>
  <c r="O21" i="3"/>
  <c r="N21" i="3"/>
  <c r="M21" i="3"/>
  <c r="L21" i="3"/>
  <c r="K21" i="3"/>
  <c r="J21" i="3"/>
  <c r="I21" i="3"/>
  <c r="H21" i="3"/>
  <c r="G21" i="3"/>
  <c r="F21" i="3"/>
  <c r="E21" i="3"/>
  <c r="D21" i="3"/>
  <c r="O20" i="3"/>
  <c r="N20" i="3"/>
  <c r="M20" i="3"/>
  <c r="L20" i="3"/>
  <c r="K20" i="3"/>
  <c r="J20" i="3"/>
  <c r="I20" i="3"/>
  <c r="H20" i="3"/>
  <c r="G20" i="3"/>
  <c r="F20" i="3"/>
  <c r="E20" i="3"/>
  <c r="D20" i="3"/>
  <c r="O19" i="3"/>
  <c r="N19" i="3"/>
  <c r="M19" i="3"/>
  <c r="L19" i="3"/>
  <c r="K19" i="3"/>
  <c r="J19" i="3"/>
  <c r="I19" i="3"/>
  <c r="H19" i="3"/>
  <c r="G19" i="3"/>
  <c r="F19" i="3"/>
  <c r="E19" i="3"/>
  <c r="D19" i="3"/>
  <c r="O18" i="3"/>
  <c r="N18" i="3"/>
  <c r="M18" i="3"/>
  <c r="L18" i="3"/>
  <c r="K18" i="3"/>
  <c r="J18" i="3"/>
  <c r="I18" i="3"/>
  <c r="H18" i="3"/>
  <c r="G18" i="3"/>
  <c r="F18" i="3"/>
  <c r="E18" i="3"/>
  <c r="D18" i="3"/>
  <c r="O17" i="3"/>
  <c r="N17" i="3"/>
  <c r="M17" i="3"/>
  <c r="L17" i="3"/>
  <c r="K17" i="3"/>
  <c r="J17" i="3"/>
  <c r="I17" i="3"/>
  <c r="H17" i="3"/>
  <c r="G17" i="3"/>
  <c r="F17" i="3"/>
  <c r="E17" i="3"/>
  <c r="D17" i="3"/>
  <c r="E13" i="2" l="1"/>
  <c r="D8" i="9"/>
  <c r="O50" i="3"/>
  <c r="O88" i="3"/>
  <c r="O85" i="3"/>
  <c r="O82" i="3"/>
  <c r="O76" i="3"/>
  <c r="O73" i="3"/>
  <c r="O58" i="3"/>
  <c r="C36" i="6" l="1"/>
  <c r="C38" i="6" s="1"/>
  <c r="B36" i="6"/>
  <c r="B38" i="6" s="1"/>
  <c r="N88" i="3" l="1"/>
  <c r="N85" i="3"/>
  <c r="N82" i="3"/>
  <c r="N76" i="3"/>
  <c r="N73" i="3"/>
  <c r="N50" i="3"/>
  <c r="N68" i="3"/>
  <c r="N32" i="3" l="1"/>
  <c r="N42" i="3"/>
  <c r="N58" i="3"/>
  <c r="N22" i="3"/>
  <c r="M76" i="3"/>
  <c r="M73" i="3"/>
  <c r="M50" i="3"/>
  <c r="D38" i="2" l="1"/>
  <c r="C89" i="3" l="1"/>
  <c r="C87" i="3"/>
  <c r="C86" i="3"/>
  <c r="C84" i="3"/>
  <c r="C83" i="3"/>
  <c r="C79" i="3"/>
  <c r="C78" i="3"/>
  <c r="C77" i="3"/>
  <c r="C75" i="3"/>
  <c r="C74" i="3"/>
  <c r="C72" i="3"/>
  <c r="C71" i="3"/>
  <c r="C70" i="3"/>
  <c r="C67" i="3"/>
  <c r="C65" i="3"/>
  <c r="C57" i="3"/>
  <c r="C56" i="3"/>
  <c r="C55" i="3"/>
  <c r="C54" i="3"/>
  <c r="C53" i="3"/>
  <c r="C52" i="3"/>
  <c r="C51" i="3"/>
  <c r="C48" i="3"/>
  <c r="C47" i="3"/>
  <c r="C46" i="3"/>
  <c r="C45" i="3"/>
  <c r="C44" i="3"/>
  <c r="C40" i="3"/>
  <c r="C20" i="3"/>
  <c r="C19" i="3"/>
  <c r="L76" i="3"/>
  <c r="K76" i="3"/>
  <c r="L73" i="3"/>
  <c r="K73" i="3"/>
  <c r="L50" i="3"/>
  <c r="L68" i="3"/>
  <c r="K50" i="3" l="1"/>
  <c r="J50" i="3"/>
  <c r="I50" i="3"/>
  <c r="H50" i="3"/>
  <c r="G50" i="3"/>
  <c r="F50" i="3"/>
  <c r="E50" i="3"/>
  <c r="D50" i="3"/>
  <c r="C50" i="3"/>
  <c r="C49" i="3" l="1"/>
  <c r="D88" i="2"/>
  <c r="D87" i="2"/>
  <c r="D86" i="2"/>
  <c r="D85" i="2"/>
  <c r="D84" i="2"/>
  <c r="D83" i="2"/>
  <c r="D82" i="2"/>
  <c r="D81" i="2"/>
  <c r="D80" i="2"/>
  <c r="D79" i="2"/>
  <c r="D77" i="2"/>
  <c r="D76" i="2"/>
  <c r="D75" i="2"/>
  <c r="D73" i="2"/>
  <c r="D72" i="2"/>
  <c r="D68" i="2"/>
  <c r="D67" i="2"/>
  <c r="D65" i="2"/>
  <c r="D64" i="2"/>
  <c r="D63" i="2"/>
  <c r="D62" i="2"/>
  <c r="D61" i="2"/>
  <c r="D60" i="2"/>
  <c r="D59" i="2"/>
  <c r="D58" i="2"/>
  <c r="D57" i="2"/>
  <c r="D55" i="2"/>
  <c r="D54" i="2"/>
  <c r="D53" i="2"/>
  <c r="D52" i="2"/>
  <c r="D51" i="2"/>
  <c r="D50" i="2"/>
  <c r="D49" i="2"/>
  <c r="D47" i="2"/>
  <c r="D46" i="2"/>
  <c r="D45" i="2"/>
  <c r="D44" i="2"/>
  <c r="D43" i="2"/>
  <c r="D42" i="2"/>
  <c r="D41" i="2"/>
  <c r="D39" i="2"/>
  <c r="D37" i="2"/>
  <c r="D36" i="2"/>
  <c r="D35" i="2"/>
  <c r="D34" i="2"/>
  <c r="D33" i="2"/>
  <c r="D32" i="2"/>
  <c r="D31" i="2"/>
  <c r="D29" i="2"/>
  <c r="D28" i="2"/>
  <c r="D27" i="2"/>
  <c r="D26" i="2"/>
  <c r="D25" i="2"/>
  <c r="D24" i="2"/>
  <c r="D23" i="2"/>
  <c r="D22" i="2"/>
  <c r="D21" i="2"/>
  <c r="D19" i="2"/>
  <c r="D18" i="2"/>
  <c r="D17" i="2"/>
  <c r="D16" i="2"/>
  <c r="J76" i="3" l="1"/>
  <c r="I76" i="3"/>
  <c r="H76" i="3"/>
  <c r="G76" i="3"/>
  <c r="F76" i="3"/>
  <c r="E76" i="3"/>
  <c r="D76" i="3"/>
  <c r="C76" i="3"/>
  <c r="J73" i="3"/>
  <c r="I73" i="3"/>
  <c r="H73" i="3"/>
  <c r="G73" i="3"/>
  <c r="F73" i="3"/>
  <c r="E73" i="3"/>
  <c r="D73" i="3"/>
  <c r="C73" i="3"/>
  <c r="D78" i="2"/>
  <c r="D74" i="2"/>
  <c r="D71" i="2"/>
  <c r="D48" i="2"/>
  <c r="J22" i="3" l="1"/>
  <c r="C60" i="3"/>
  <c r="C21" i="3" l="1"/>
  <c r="C30" i="3"/>
  <c r="C39" i="3"/>
  <c r="C66" i="3"/>
  <c r="C18" i="3"/>
  <c r="C29" i="3"/>
  <c r="C38" i="3"/>
  <c r="C64" i="3"/>
  <c r="C25" i="3"/>
  <c r="C34" i="3"/>
  <c r="C59" i="3"/>
  <c r="C27" i="3"/>
  <c r="C36" i="3"/>
  <c r="C62" i="3"/>
  <c r="C24" i="3"/>
  <c r="C33" i="3"/>
  <c r="C43" i="3"/>
  <c r="C26" i="3"/>
  <c r="C35" i="3"/>
  <c r="C61" i="3"/>
  <c r="C23" i="3"/>
  <c r="C31" i="3"/>
  <c r="C41" i="3"/>
  <c r="C69" i="3"/>
  <c r="C28" i="3"/>
  <c r="C37" i="3"/>
  <c r="C63" i="3"/>
  <c r="G68" i="3" l="1"/>
  <c r="F68" i="3"/>
  <c r="E68" i="3"/>
  <c r="K68" i="3"/>
  <c r="O68" i="3" l="1"/>
  <c r="M68" i="3"/>
  <c r="C17" i="3"/>
  <c r="I68" i="3"/>
  <c r="J68" i="3"/>
  <c r="H68" i="3"/>
  <c r="D68" i="3"/>
  <c r="M58" i="3"/>
  <c r="L58" i="3"/>
  <c r="K58" i="3"/>
  <c r="J58" i="3"/>
  <c r="I58" i="3"/>
  <c r="H58" i="3"/>
  <c r="G58" i="3"/>
  <c r="F58" i="3"/>
  <c r="E58" i="3"/>
  <c r="D58" i="3"/>
  <c r="O42" i="3"/>
  <c r="M42" i="3"/>
  <c r="L42" i="3"/>
  <c r="K42" i="3"/>
  <c r="J42" i="3"/>
  <c r="I42" i="3"/>
  <c r="H42" i="3"/>
  <c r="G42" i="3"/>
  <c r="F42" i="3"/>
  <c r="E42" i="3"/>
  <c r="D42" i="3"/>
  <c r="O32" i="3"/>
  <c r="M32" i="3"/>
  <c r="L32" i="3"/>
  <c r="K32" i="3"/>
  <c r="J32" i="3"/>
  <c r="I32" i="3"/>
  <c r="H32" i="3"/>
  <c r="G32" i="3"/>
  <c r="F32" i="3"/>
  <c r="E32" i="3"/>
  <c r="D32" i="3"/>
  <c r="O22" i="3"/>
  <c r="M22" i="3"/>
  <c r="L22" i="3"/>
  <c r="K22" i="3"/>
  <c r="I22" i="3"/>
  <c r="H22" i="3"/>
  <c r="G22" i="3"/>
  <c r="F22" i="3"/>
  <c r="E22" i="3"/>
  <c r="D22" i="3"/>
  <c r="O16" i="3"/>
  <c r="N16" i="3"/>
  <c r="M16" i="3"/>
  <c r="L16" i="3"/>
  <c r="K16" i="3"/>
  <c r="J16" i="3"/>
  <c r="I16" i="3"/>
  <c r="H16" i="3"/>
  <c r="G16" i="3"/>
  <c r="F16" i="3"/>
  <c r="E16" i="3"/>
  <c r="D16" i="3"/>
  <c r="F14" i="3" l="1"/>
  <c r="G92" i="3"/>
  <c r="K92" i="3"/>
  <c r="D92" i="3"/>
  <c r="L92" i="3"/>
  <c r="I92" i="3"/>
  <c r="J92" i="3"/>
  <c r="E92" i="3"/>
  <c r="H92" i="3"/>
  <c r="F92" i="3"/>
  <c r="E14" i="3"/>
  <c r="G14" i="3"/>
  <c r="H14" i="3"/>
  <c r="I14" i="3"/>
  <c r="J14" i="3"/>
  <c r="K14" i="3"/>
  <c r="D14" i="3"/>
  <c r="C42" i="3"/>
  <c r="C22" i="3"/>
  <c r="C32" i="3"/>
  <c r="C16" i="3"/>
  <c r="C58" i="3"/>
  <c r="C68" i="3"/>
  <c r="M14" i="3"/>
  <c r="L14" i="3"/>
  <c r="N14" i="3"/>
  <c r="O14" i="3"/>
  <c r="O92" i="3"/>
  <c r="C92" i="3" l="1"/>
  <c r="C14" i="3"/>
  <c r="D15" i="2"/>
  <c r="N92" i="3"/>
  <c r="D66" i="2" l="1"/>
  <c r="D20" i="2"/>
  <c r="D14" i="2"/>
  <c r="D40" i="2"/>
  <c r="M92" i="3" l="1"/>
  <c r="D56" i="2" l="1"/>
  <c r="D30" i="2"/>
  <c r="D13" i="2" l="1"/>
</calcChain>
</file>

<file path=xl/sharedStrings.xml><?xml version="1.0" encoding="utf-8"?>
<sst xmlns="http://schemas.openxmlformats.org/spreadsheetml/2006/main" count="563" uniqueCount="251">
  <si>
    <t>Detalle</t>
  </si>
  <si>
    <t>2 - GASTOS</t>
  </si>
  <si>
    <t>En RD$</t>
  </si>
  <si>
    <t>Presupuesto Aprobado</t>
  </si>
  <si>
    <t>Presupuesto Modificado</t>
  </si>
  <si>
    <t xml:space="preserve">Definición de conceptos: </t>
  </si>
  <si>
    <t>TOTAL GASTOS Y APLICACIONES FINANCIERAS</t>
  </si>
  <si>
    <t xml:space="preserve">Enero 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</si>
  <si>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</si>
  <si>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</si>
  <si>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</si>
  <si>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</si>
  <si>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</si>
  <si>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</si>
  <si>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</si>
  <si>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</si>
  <si>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</si>
  <si>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</si>
  <si>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Diciembre</t>
  </si>
  <si>
    <t>Notas:</t>
  </si>
  <si>
    <t xml:space="preserve">3. Se presenta la clasificación objetal del gasto al nivel de cuenta. </t>
  </si>
  <si>
    <t xml:space="preserve">2. Se presenta el gasto por mes; cada mes se debe actualizar el gasto devengado de los meses anteriores. </t>
  </si>
  <si>
    <t>4. Fecha de imputación: último día del mes analizado</t>
  </si>
  <si>
    <t xml:space="preserve">1. La columna presupuesto modificado se agrega si se aprueba un presupuesto complementario. </t>
  </si>
  <si>
    <t xml:space="preserve">2. Se presenta la clasificación objetal del gasto al nivel de cuenta. </t>
  </si>
  <si>
    <t>1. Presupuesto Aprobado: Se refiere al presupuesto aprobado en la Ley de Presupuesto General del Estado</t>
  </si>
  <si>
    <t xml:space="preserve">2. Presupuesto Modificado: Se refiere al presupuesto aprobado en caso de que el Congreso Nacional apruebe un presupuesto complementario. </t>
  </si>
  <si>
    <t xml:space="preserve">Ejecución de Gastos y Aplicaciones Financieras </t>
  </si>
  <si>
    <t xml:space="preserve">Presupuesto de Gastos y Aplicaciones Financieras </t>
  </si>
  <si>
    <t xml:space="preserve">Total </t>
  </si>
  <si>
    <t>MINISTERIO DE EDUCACIÓN</t>
  </si>
  <si>
    <t xml:space="preserve">INSTITUTO NACIONAL DE BIENESTAR ESTUDIANTIL </t>
  </si>
  <si>
    <t>ELABORADO POR:</t>
  </si>
  <si>
    <t>APROBADO POR:</t>
  </si>
  <si>
    <t>2.1.1</t>
  </si>
  <si>
    <t>2.1.2</t>
  </si>
  <si>
    <t>2.1.3</t>
  </si>
  <si>
    <t>2.1.4</t>
  </si>
  <si>
    <t>2.1.5</t>
  </si>
  <si>
    <t>2.2.1</t>
  </si>
  <si>
    <t>2.2.2</t>
  </si>
  <si>
    <t>2.2.3</t>
  </si>
  <si>
    <t>2.2.4</t>
  </si>
  <si>
    <t>2.2.5</t>
  </si>
  <si>
    <t>2.2.6</t>
  </si>
  <si>
    <t>2.2.7</t>
  </si>
  <si>
    <t>2.2.8</t>
  </si>
  <si>
    <t>2.3.1</t>
  </si>
  <si>
    <t>2.3.2</t>
  </si>
  <si>
    <t>2.3.3</t>
  </si>
  <si>
    <t>2.3.4</t>
  </si>
  <si>
    <t>2.3.5</t>
  </si>
  <si>
    <t>2.3.6</t>
  </si>
  <si>
    <t>2.3.7</t>
  </si>
  <si>
    <t>2.3.9</t>
  </si>
  <si>
    <t>2.4.1</t>
  </si>
  <si>
    <t>2.4.9</t>
  </si>
  <si>
    <t>2.6.1</t>
  </si>
  <si>
    <t>2.6.3</t>
  </si>
  <si>
    <t>2.6.4</t>
  </si>
  <si>
    <t>2.6.5</t>
  </si>
  <si>
    <t>2.6.8</t>
  </si>
  <si>
    <t>2.7.1</t>
  </si>
  <si>
    <t>REMUNERACIONES</t>
  </si>
  <si>
    <t>SOBRESUELDOS</t>
  </si>
  <si>
    <t>DIETAS Y GASTOS DE REPRESENTACIÓN</t>
  </si>
  <si>
    <t>GRATIFICACIONES Y BONIFICACIONES</t>
  </si>
  <si>
    <t>CONTRIBUCIONES A LA SEGURIDAD SOCIAL</t>
  </si>
  <si>
    <t>SERVICIOS BÁSICOS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</si>
  <si>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</si>
  <si>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</si>
  <si>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</si>
  <si>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</si>
  <si>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</si>
  <si>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</si>
  <si>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</si>
  <si>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ALIMENTOS Y PRODUCTOS AGROFORESTALES</t>
  </si>
  <si>
    <t>TEXTILES Y VESTUARIOS</t>
  </si>
  <si>
    <t>PRODUCTOS DE PAPEL, CARTÓN E IMPRESOS</t>
  </si>
  <si>
    <t>PRODUCTOS FARMACÉUTICOS</t>
  </si>
  <si>
    <t>PRODUCTOS DE CUERO, CAUCHO Y PLÁSTICO</t>
  </si>
  <si>
    <t>PRODUCTOS DE MINERALES, METÁLICOS Y NO METÁLICOS</t>
  </si>
  <si>
    <t>COMBUSTIBLES, LUBRICANTES, PRODUCTOS QUÍMICOS Y CONEXOS</t>
  </si>
  <si>
    <t>PRODUCTOS Y ÚTILES VARIOS</t>
  </si>
  <si>
    <t>TRANSFERENCIAS CORRIENTES AL SECTOR PRIVADO</t>
  </si>
  <si>
    <t>TRANSFERENCIAS CORRIENTES A OTRAS INSTITUCIONES PÚBLICAS</t>
  </si>
  <si>
    <t>MOBILIARIO Y EQUIPO</t>
  </si>
  <si>
    <t>EQUIPO E INSTRUMENTAL, CIENTÍFICO Y LABORATORIO</t>
  </si>
  <si>
    <t>VEHÍCULOS Y EQUIPO DE TRANSPORTE, TRACCIÓN Y ELEVACIÓN</t>
  </si>
  <si>
    <t>MAQUINARIA, OTROS EQUIPOS Y HERRAMIENTAS</t>
  </si>
  <si>
    <t>BIENES INTANGIBLES</t>
  </si>
  <si>
    <t>OBRAS EN EDIFICACIONES</t>
  </si>
  <si>
    <t>2-GASTOS</t>
  </si>
  <si>
    <t>2.1-REMUNERACIONES Y CONTRIBUCIONES</t>
  </si>
  <si>
    <t>2.1.1-REMUNERACIONES</t>
  </si>
  <si>
    <t>2.1.2-SOBRESUELDOS</t>
  </si>
  <si>
    <t>2.1.5-CONTRIBUCIONES A LA SEGURIDAD SOCIAL</t>
  </si>
  <si>
    <t>2.2-CONTRATACIÓN DE SERVICIOS</t>
  </si>
  <si>
    <t>2.2.1-SERVICIOS BÁSICOS</t>
  </si>
  <si>
    <t>2.2.2-PUBLICIDAD, IMPRESIÓN Y ENCUADERNACIÓN</t>
  </si>
  <si>
    <t>2.2.3-VIÁTICOS</t>
  </si>
  <si>
    <t>2.2.4-TRANSPORTE Y ALMACENAJE</t>
  </si>
  <si>
    <t>2.2.5-ALQUILERES Y RENTAS</t>
  </si>
  <si>
    <t>2.2.6-SEGUROS</t>
  </si>
  <si>
    <t>2.2.8-OTROS SERVICIOS NO INCLUIDOS EN CONCEPTOS ANTERIORES</t>
  </si>
  <si>
    <t>2.3-MATERIALES Y SUMINISTROS</t>
  </si>
  <si>
    <t>2.3.1-ALIMENTOS Y PRODUCTOS AGROFORESTALES</t>
  </si>
  <si>
    <t>2.3.2-TEXTILES Y VESTUARIOS</t>
  </si>
  <si>
    <t>2.3.3-PRODUCTOS DE PAPEL, CARTÓN E IMPRESOS</t>
  </si>
  <si>
    <t>2.3.5-PRODUCTOS DE CUERO, CAUCHO Y PLÁSTICO</t>
  </si>
  <si>
    <t>2.3.7-COMBUSTIBLES, LUBRICANTES, PRODUCTOS QUÍMICOS Y CONEXOS</t>
  </si>
  <si>
    <t>2.3.9-PRODUCTOS Y ÚTILES VARIOS</t>
  </si>
  <si>
    <t>2.4-TRANSFERENCIAS CORRIENTES</t>
  </si>
  <si>
    <t>2.4.1-TRANSFERENCIAS CORRIENTES AL SECTOR PRIVADO</t>
  </si>
  <si>
    <t>2.4.9-TRANSFERENCIAS CORRIENTES A OTRAS INSTITUCIONES PÚBLICAS</t>
  </si>
  <si>
    <t>2.6-BIENES MUEBLES, INMUEBLES E INTANGIBLES</t>
  </si>
  <si>
    <t>2.6.1-MOBILIARIO Y EQUIPO</t>
  </si>
  <si>
    <t>2.6.4-VEHÍCULOS Y EQUIPO DE TRANSPORTE, TRACCIÓN Y ELEVACIÓN</t>
  </si>
  <si>
    <t>2.6.5-MAQUINARIA, OTROS EQUIPOS Y HERRAMIENTAS</t>
  </si>
  <si>
    <t>2.1.4-GRATIFICACIONES Y BONIFICACIONES</t>
  </si>
  <si>
    <t>2.3.4-PRODUCTOS FARMACÉUTICOS</t>
  </si>
  <si>
    <t>2.6.3-EQUIPO E INSTRUMENTAL, CIENTÍFICO Y LABORATORIO</t>
  </si>
  <si>
    <t>2.6.8-BIENES INTANGIBLES</t>
  </si>
  <si>
    <t>2.7-OBRAS</t>
  </si>
  <si>
    <t>2.7.1-OBRAS EN EDIFICACIONES</t>
  </si>
  <si>
    <t>REMUNERACIONES Y CONTRIBUCIONES</t>
  </si>
  <si>
    <t>CONTRATACIÓN DE SERVICIOS</t>
  </si>
  <si>
    <t>MATERIALES Y SUMINISTROS</t>
  </si>
  <si>
    <t>TRANSFERENCIAS CORRIENTES</t>
  </si>
  <si>
    <t>BIENES MUEBLES, INMUEBLES E INTANGIBLES</t>
  </si>
  <si>
    <t>OBRAS</t>
  </si>
  <si>
    <t>Joanel George</t>
  </si>
  <si>
    <t>Elena Ovalle</t>
  </si>
  <si>
    <t>Directora Financiero</t>
  </si>
  <si>
    <t>Isabel Morel</t>
  </si>
  <si>
    <t>Directora Administrativa y Financiera</t>
  </si>
  <si>
    <t>Enc. Ejecución Presup.</t>
  </si>
  <si>
    <t>2.3.6-PRODUCTOS DE MINERALES, METÁLICOS Y NO METÁLICOS</t>
  </si>
  <si>
    <t>2.6.2</t>
  </si>
  <si>
    <t>2.6.6</t>
  </si>
  <si>
    <t>MOBILIARIO Y EQUIPO EDUCACIONAL Y RECREATIVO</t>
  </si>
  <si>
    <t>EQUIPOS DE DEFENSA Y SEGURIDAD</t>
  </si>
  <si>
    <t>2.6.6-EQUIPOS DE DEFENSA Y SEGURIDAD</t>
  </si>
  <si>
    <t>2.6.2-MOBILIARIO Y EQUIPO EDUCACIONAL Y RECREATIVO</t>
  </si>
  <si>
    <t>2.2.9</t>
  </si>
  <si>
    <t>2.7.2</t>
  </si>
  <si>
    <t>OTRAS CONTRATACIONES DE SERVICIOS</t>
  </si>
  <si>
    <t>INFRAESTRUCTURA</t>
  </si>
  <si>
    <t>2.2.9-OTRAS CONTRATACIONES DE SERVICIOS</t>
  </si>
  <si>
    <t>2.7.2-INFRAESTRUCTURA</t>
  </si>
  <si>
    <t>2.2.7-SERV. DE CONSERVACIÓN, REP. MENORES E INST. TEMPORALES</t>
  </si>
  <si>
    <t>TRANSFERENCIAS CORRIENTES AL  GOBIERNO GENERAL NACIONAL</t>
  </si>
  <si>
    <t>2.4.2</t>
  </si>
  <si>
    <t>2.4.3</t>
  </si>
  <si>
    <t>TRANSFERENCIAS CORRIENTES A GOBIERNOS GENERALES LOCALES</t>
  </si>
  <si>
    <t>2.4.4</t>
  </si>
  <si>
    <t>TRANSFERENCIAS CORRIENTES A EMPRESAS PÚBLICAS NO FINANCIERAS</t>
  </si>
  <si>
    <t>2.4.5</t>
  </si>
  <si>
    <t>TRANSFERENCIAS CORRIENTES A INSTITUCIONES PÚBLICAS FINANCIERAS</t>
  </si>
  <si>
    <t>2.4.7</t>
  </si>
  <si>
    <t>TRANSFERENCIAS CORRIENTES AL SECTOR EXTERNO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</si>
  <si>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</si>
  <si>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</si>
  <si>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</si>
  <si>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</si>
  <si>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</si>
  <si>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</si>
  <si>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</si>
  <si>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</si>
  <si>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2.6.7 - ACTIVOS BIÓLOGICOS CULTIVABLES</t>
  </si>
  <si>
    <t>2.6.7</t>
  </si>
  <si>
    <t>ACTIVOS BIÓLOGICOS CULTIVABLES</t>
  </si>
  <si>
    <t>2.6.9 - EDIFICIOS, ESTRUCTURAS, TIERRAS, TERRENOS Y OBJETOS DE VALOR</t>
  </si>
  <si>
    <t>2.6.9</t>
  </si>
  <si>
    <t>EDIFICIOS, ESTRUCTURAS, TIERRAS, TERRENOS Y OBJETOS DE VALOR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</si>
  <si>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</si>
  <si>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</si>
  <si>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</si>
  <si>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</si>
  <si>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</si>
  <si>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</si>
  <si>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</si>
  <si>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</si>
  <si>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</si>
  <si>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</si>
  <si>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</si>
  <si>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</si>
  <si>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</si>
  <si>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</si>
  <si>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</si>
  <si>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</si>
  <si>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</si>
  <si>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DE GASTOS</t>
  </si>
  <si>
    <t>2.1.3-DIETAS Y GASTOS DE REPRESENTACIÓN</t>
  </si>
  <si>
    <t>2.3.8 - GASTOS QUE SE ASIGNARÁN DURANTE EL EJERCICIO (ART. 32 Y 33 LEY 423-06)</t>
  </si>
  <si>
    <t>2.3.8</t>
  </si>
  <si>
    <t>2.4.2-TRANSFERENCIAS CORRIENTES AL  GOBIERNO GENERAL NACIONAL</t>
  </si>
  <si>
    <t>2.4.3-TRANSFERENCIAS CORRIENTES A GOBIERNOS GENERALES LOCALES</t>
  </si>
  <si>
    <t>2.4.4-TRANSFERENCIAS CORRIENTES A EMPRESAS PÚBLICAS NO FINANCIERAS</t>
  </si>
  <si>
    <t>2.4.5-TRANSFERENCIAS CORRIENTES A INSTITUCIONES PÚBLICAS FINANCIERAS</t>
  </si>
  <si>
    <t>2.4.7-TRANSFERENCIAS CORRIENTES AL SECTOR EXTERNO</t>
  </si>
  <si>
    <t>2.8.1</t>
  </si>
  <si>
    <t>2.8.2</t>
  </si>
  <si>
    <t>2.9.1</t>
  </si>
  <si>
    <t>2.9.2</t>
  </si>
  <si>
    <t>2.9.4</t>
  </si>
  <si>
    <t>4.1.1</t>
  </si>
  <si>
    <t>4.1.2</t>
  </si>
  <si>
    <t>4.2.1</t>
  </si>
  <si>
    <t>4.2.2</t>
  </si>
  <si>
    <t>4.3.5</t>
  </si>
  <si>
    <t>2.7.3</t>
  </si>
  <si>
    <t>CONSTRUCCIONES EN BIENES CONCESIONADOS</t>
  </si>
  <si>
    <t>2.7.4</t>
  </si>
  <si>
    <t>GASTOS QUE SE ASIGNARÁN DURANTE EJERCICIO P/INVERSIÓN (ART. 32 Y 33 LEY 423-06)</t>
  </si>
  <si>
    <t>2.7.3-CONSTRUCCIONES EN BIENES CONCESIONADOS</t>
  </si>
  <si>
    <t>2.7.4-GASTOS QUE SE ASIGNARÁN DURANTE EJERCICIO P/INVERSIÓN (ART. 32 Y 33 LEY 423-06)</t>
  </si>
  <si>
    <t xml:space="preserve">2.5.1 </t>
  </si>
  <si>
    <t>2.5.2</t>
  </si>
  <si>
    <t>2.5.3</t>
  </si>
  <si>
    <t>2.5.4</t>
  </si>
  <si>
    <t>2.5.5</t>
  </si>
  <si>
    <t>2.5.6</t>
  </si>
  <si>
    <t>2.5.9</t>
  </si>
  <si>
    <t>GASTOS QUE SE ASIGNARÁN DURANTE EL EJERCICIO (ART. 32 Y 33 LEY 423-06)</t>
  </si>
  <si>
    <t>AÑO 2020</t>
  </si>
  <si>
    <t>Lic. Branlis Quezada</t>
  </si>
  <si>
    <t>Enc. de Ejecución Presupuestaria</t>
  </si>
  <si>
    <t>MOBILIARIO Y EQUIPO AUDIOVISUAL, RECREATIVO Y EDUCACIONAL</t>
  </si>
  <si>
    <t>Encargado Financiero</t>
  </si>
  <si>
    <t>2.5.1</t>
  </si>
  <si>
    <t>TRANSFERENCIAS DE CAPITAL AL SECTOR PRIVADO</t>
  </si>
  <si>
    <t>TRANSFERENCIAS DE CAPITAL AL GOBIERNO GENERAL  NACIONAL</t>
  </si>
  <si>
    <t>TRANSFERENCIAS DE CAPITAL A GOBIERNOS GENERALES LOCALES</t>
  </si>
  <si>
    <t>TRANSFERENCIAS DE CAPITAL  A EMPRESAS PÚBLICAS NO FINANCIERAS</t>
  </si>
  <si>
    <t>TRANSFERENCIAS DE CAPITAL A INSTITUCIONES PÚBLICAS FINANCIERAS</t>
  </si>
  <si>
    <t>TRANSFERENCIAS DE CAPITAL AL SECTOR EXTERNO</t>
  </si>
  <si>
    <t>TRANSFERENCIAS DE CAPITAL A OTRAS INSTITUCIONES PÚBLICAS</t>
  </si>
  <si>
    <t>Licda. Claudia Ivette Mota</t>
  </si>
  <si>
    <t>REVISADO POR:</t>
  </si>
  <si>
    <t xml:space="preserve">Lic. Joanel George </t>
  </si>
  <si>
    <t>Analista Financiero</t>
  </si>
  <si>
    <t>Lic. Joanel George</t>
  </si>
  <si>
    <t>Enc. Ejecucion Presupuestaria</t>
  </si>
  <si>
    <t>Fuente: 0100 y 5010</t>
  </si>
  <si>
    <t>Octubre 2021</t>
  </si>
  <si>
    <t>Fecha de registro: hasta el 31 de Octubre del 2021</t>
  </si>
  <si>
    <t>Fecha de imputación: hasta el 31 de Octubre del 2021</t>
  </si>
  <si>
    <r>
      <rPr>
        <b/>
        <sz val="10"/>
        <color theme="1"/>
        <rFont val="Calibri"/>
        <family val="2"/>
        <scheme val="minor"/>
      </rPr>
      <t>Presupuesto aprobado</t>
    </r>
    <r>
      <rPr>
        <sz val="10"/>
        <color theme="1"/>
        <rFont val="Calibri"/>
        <family val="2"/>
        <scheme val="minor"/>
      </rPr>
      <t>: Se refiere al presupuesto aprobado en la Ley de Presupuesto General del Estado.</t>
    </r>
  </si>
  <si>
    <r>
      <rPr>
        <b/>
        <sz val="10"/>
        <color theme="1"/>
        <rFont val="Calibri"/>
        <family val="2"/>
        <scheme val="minor"/>
      </rPr>
      <t>Presupuesto modificado</t>
    </r>
    <r>
      <rPr>
        <sz val="10"/>
        <color theme="1"/>
        <rFont val="Calibri"/>
        <family val="2"/>
        <scheme val="minor"/>
      </rPr>
      <t xml:space="preserve">:  Se refiere al presupuesto aprobado en caso de que el Congreso Nacional apruebe un presupuesto complementario. </t>
    </r>
  </si>
  <si>
    <r>
      <rPr>
        <b/>
        <sz val="10"/>
        <color theme="1"/>
        <rFont val="Calibri"/>
        <family val="2"/>
        <scheme val="minor"/>
      </rPr>
      <t>Total devengado</t>
    </r>
    <r>
      <rPr>
        <sz val="10"/>
        <color theme="1"/>
        <rFont val="Calibri"/>
        <family val="2"/>
        <scheme val="minor"/>
      </rPr>
      <t>:  Son los recursos financieros que surgen con la obligación de pago por la recepción de conformidad de obras, bienes y servicios oportunamente contratados o, en los casos de gastos sin contraprestación, por haberse cumplido los requisitos administrativos dispuestos por el reglamento de la presente Ley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</si>
</sst>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-* #,##0.00\ _€_-;\-* #,##0.00\ _€_-;_-* &quot;-&quot;??\ _€_-;_-@_-"/>
    <numFmt numFmtId="165" formatCode="#,##0.000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7558519241921"/>
        <bgColor theme="4" tint="0.79998168889431442"/>
      </patternFill>
    </fill>
    <fill>
      <patternFill patternType="solid">
        <fgColor rgb="FF002060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/>
      <top style="medium">
        <color theme="4" tint="-0.24994659260841701"/>
      </top>
      <bottom style="medium">
        <color theme="4" tint="-0.24994659260841701"/>
      </bottom>
      <diagonal/>
    </border>
    <border>
      <left/>
      <right/>
      <top style="medium">
        <color theme="0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5">
    <xf numFmtId="0" fontId="0" fillId="0" borderId="0" xfId="0"/>
    <xf numFmtId="0" fontId="3" fillId="0" borderId="0" xfId="0" applyFont="1"/>
    <xf numFmtId="0" fontId="2" fillId="2" borderId="1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vertical="center" wrapText="1"/>
    </xf>
    <xf numFmtId="0" fontId="2" fillId="2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43" fontId="0" fillId="0" borderId="0" xfId="1" applyFont="1"/>
    <xf numFmtId="43" fontId="0" fillId="0" borderId="0" xfId="0" applyNumberFormat="1"/>
    <xf numFmtId="0" fontId="1" fillId="0" borderId="0" xfId="0" applyFont="1" applyBorder="1" applyAlignment="1">
      <alignment horizontal="left" vertical="center" wrapText="1"/>
    </xf>
    <xf numFmtId="43" fontId="1" fillId="0" borderId="0" xfId="1" applyFont="1" applyBorder="1" applyAlignment="1">
      <alignment horizontal="left" vertical="center" wrapText="1"/>
    </xf>
    <xf numFmtId="43" fontId="1" fillId="2" borderId="1" xfId="1" applyFont="1" applyFill="1" applyBorder="1" applyAlignment="1">
      <alignment horizontal="center" vertical="center" wrapText="1"/>
    </xf>
    <xf numFmtId="4" fontId="0" fillId="0" borderId="0" xfId="0" applyNumberFormat="1"/>
    <xf numFmtId="164" fontId="1" fillId="2" borderId="0" xfId="0" applyNumberFormat="1" applyFont="1" applyFill="1" applyBorder="1" applyAlignment="1">
      <alignment horizontal="center" vertical="center" wrapText="1"/>
    </xf>
    <xf numFmtId="4" fontId="0" fillId="0" borderId="0" xfId="1" applyNumberFormat="1" applyFont="1"/>
    <xf numFmtId="0" fontId="1" fillId="0" borderId="2" xfId="0" applyFont="1" applyBorder="1"/>
    <xf numFmtId="4" fontId="1" fillId="0" borderId="2" xfId="1" applyNumberFormat="1" applyFont="1" applyBorder="1"/>
    <xf numFmtId="0" fontId="5" fillId="3" borderId="3" xfId="0" applyFont="1" applyFill="1" applyBorder="1"/>
    <xf numFmtId="4" fontId="5" fillId="3" borderId="3" xfId="1" applyNumberFormat="1" applyFont="1" applyFill="1" applyBorder="1"/>
    <xf numFmtId="165" fontId="0" fillId="0" borderId="0" xfId="0" applyNumberFormat="1"/>
    <xf numFmtId="0" fontId="1" fillId="0" borderId="2" xfId="0" applyFont="1" applyBorder="1" applyAlignment="1">
      <alignment horizontal="left" vertical="center" wrapText="1"/>
    </xf>
    <xf numFmtId="43" fontId="1" fillId="0" borderId="2" xfId="1" applyFont="1" applyBorder="1" applyAlignment="1">
      <alignment horizontal="left" vertical="center" wrapText="1"/>
    </xf>
    <xf numFmtId="0" fontId="1" fillId="0" borderId="2" xfId="0" applyFont="1" applyBorder="1" applyAlignment="1">
      <alignment horizontal="left"/>
    </xf>
    <xf numFmtId="43" fontId="1" fillId="0" borderId="2" xfId="1" applyFont="1" applyBorder="1"/>
    <xf numFmtId="0" fontId="1" fillId="0" borderId="0" xfId="0" applyFont="1"/>
    <xf numFmtId="0" fontId="7" fillId="0" borderId="0" xfId="0" applyFont="1"/>
    <xf numFmtId="164" fontId="0" fillId="0" borderId="0" xfId="0" applyNumberFormat="1"/>
    <xf numFmtId="0" fontId="8" fillId="0" borderId="0" xfId="0" applyFont="1"/>
    <xf numFmtId="0" fontId="2" fillId="2" borderId="0" xfId="0" applyFont="1" applyFill="1" applyBorder="1" applyAlignment="1">
      <alignment horizontal="right" vertical="center" wrapText="1"/>
    </xf>
    <xf numFmtId="0" fontId="1" fillId="0" borderId="2" xfId="0" applyFont="1" applyBorder="1" applyAlignment="1">
      <alignment horizontal="left" vertical="center"/>
    </xf>
    <xf numFmtId="4" fontId="5" fillId="3" borderId="3" xfId="1" applyNumberFormat="1" applyFont="1" applyFill="1" applyBorder="1" applyAlignment="1">
      <alignment horizontal="right"/>
    </xf>
    <xf numFmtId="4" fontId="0" fillId="0" borderId="0" xfId="1" applyNumberFormat="1" applyFont="1" applyAlignment="1">
      <alignment horizontal="right"/>
    </xf>
    <xf numFmtId="4" fontId="1" fillId="0" borderId="2" xfId="1" applyNumberFormat="1" applyFont="1" applyBorder="1" applyAlignment="1">
      <alignment horizontal="right"/>
    </xf>
    <xf numFmtId="164" fontId="1" fillId="2" borderId="0" xfId="0" applyNumberFormat="1" applyFont="1" applyFill="1" applyBorder="1" applyAlignment="1">
      <alignment horizontal="right" vertical="center" wrapText="1"/>
    </xf>
    <xf numFmtId="4" fontId="0" fillId="0" borderId="5" xfId="0" applyNumberFormat="1" applyBorder="1"/>
    <xf numFmtId="0" fontId="0" fillId="0" borderId="6" xfId="0" applyBorder="1"/>
    <xf numFmtId="4" fontId="0" fillId="0" borderId="7" xfId="0" applyNumberFormat="1" applyBorder="1"/>
    <xf numFmtId="0" fontId="0" fillId="0" borderId="8" xfId="0" applyBorder="1"/>
    <xf numFmtId="4" fontId="0" fillId="0" borderId="10" xfId="0" applyNumberFormat="1" applyBorder="1"/>
    <xf numFmtId="0" fontId="0" fillId="0" borderId="11" xfId="0" applyBorder="1"/>
    <xf numFmtId="0" fontId="0" fillId="0" borderId="12" xfId="0" applyBorder="1"/>
    <xf numFmtId="0" fontId="0" fillId="0" borderId="0" xfId="0" applyFill="1" applyBorder="1"/>
    <xf numFmtId="0" fontId="1" fillId="0" borderId="0" xfId="0" applyFont="1" applyAlignment="1">
      <alignment horizontal="left"/>
    </xf>
    <xf numFmtId="0" fontId="2" fillId="2" borderId="1" xfId="0" applyFont="1" applyFill="1" applyBorder="1" applyAlignment="1">
      <alignment horizontal="left" vertical="center"/>
    </xf>
    <xf numFmtId="43" fontId="1" fillId="2" borderId="1" xfId="1" applyFont="1" applyFill="1" applyBorder="1" applyAlignment="1">
      <alignment horizontal="left" vertical="center"/>
    </xf>
    <xf numFmtId="0" fontId="0" fillId="0" borderId="0" xfId="0" applyBorder="1"/>
    <xf numFmtId="0" fontId="0" fillId="0" borderId="0" xfId="0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4" fontId="1" fillId="0" borderId="2" xfId="1" applyNumberFormat="1" applyFont="1" applyBorder="1" applyAlignment="1">
      <alignment wrapText="1"/>
    </xf>
    <xf numFmtId="0" fontId="0" fillId="0" borderId="14" xfId="0" applyBorder="1"/>
    <xf numFmtId="0" fontId="9" fillId="0" borderId="0" xfId="0" applyFont="1"/>
    <xf numFmtId="0" fontId="10" fillId="0" borderId="0" xfId="0" applyFont="1"/>
    <xf numFmtId="0" fontId="11" fillId="0" borderId="0" xfId="0" applyFont="1"/>
    <xf numFmtId="0" fontId="0" fillId="0" borderId="0" xfId="1" applyNumberFormat="1" applyFont="1"/>
    <xf numFmtId="4" fontId="0" fillId="0" borderId="4" xfId="1" applyNumberFormat="1" applyFont="1" applyBorder="1"/>
    <xf numFmtId="0" fontId="0" fillId="0" borderId="0" xfId="1" applyNumberFormat="1" applyFont="1" applyBorder="1"/>
    <xf numFmtId="4" fontId="0" fillId="0" borderId="0" xfId="1" applyNumberFormat="1" applyFont="1" applyBorder="1"/>
    <xf numFmtId="4" fontId="0" fillId="0" borderId="9" xfId="1" applyNumberFormat="1" applyFont="1" applyBorder="1"/>
    <xf numFmtId="0" fontId="0" fillId="0" borderId="0" xfId="0" quotePrefix="1"/>
    <xf numFmtId="0" fontId="8" fillId="0" borderId="15" xfId="0" applyFont="1" applyBorder="1"/>
    <xf numFmtId="0" fontId="0" fillId="0" borderId="16" xfId="0" applyBorder="1"/>
    <xf numFmtId="43" fontId="0" fillId="0" borderId="16" xfId="1" applyFont="1" applyBorder="1"/>
    <xf numFmtId="43" fontId="0" fillId="0" borderId="17" xfId="1" applyFont="1" applyBorder="1"/>
    <xf numFmtId="0" fontId="8" fillId="0" borderId="18" xfId="0" applyFont="1" applyBorder="1"/>
    <xf numFmtId="164" fontId="0" fillId="0" borderId="0" xfId="0" applyNumberFormat="1" applyBorder="1"/>
    <xf numFmtId="164" fontId="0" fillId="0" borderId="19" xfId="0" applyNumberFormat="1" applyBorder="1"/>
    <xf numFmtId="0" fontId="8" fillId="0" borderId="20" xfId="0" applyFont="1" applyBorder="1"/>
    <xf numFmtId="0" fontId="0" fillId="0" borderId="21" xfId="0" applyBorder="1"/>
    <xf numFmtId="0" fontId="0" fillId="0" borderId="22" xfId="0" applyBorder="1"/>
    <xf numFmtId="0" fontId="8" fillId="0" borderId="18" xfId="0" applyFont="1" applyBorder="1" applyAlignment="1">
      <alignment horizontal="left" wrapText="1"/>
    </xf>
    <xf numFmtId="0" fontId="8" fillId="0" borderId="0" xfId="0" applyFont="1" applyBorder="1" applyAlignment="1">
      <alignment horizontal="left" wrapText="1"/>
    </xf>
    <xf numFmtId="0" fontId="8" fillId="0" borderId="19" xfId="0" applyFont="1" applyBorder="1" applyAlignment="1">
      <alignment horizontal="left" wrapText="1"/>
    </xf>
    <xf numFmtId="0" fontId="8" fillId="0" borderId="20" xfId="0" applyFont="1" applyBorder="1" applyAlignment="1">
      <alignment horizontal="left" wrapText="1"/>
    </xf>
    <xf numFmtId="0" fontId="8" fillId="0" borderId="21" xfId="0" applyFont="1" applyBorder="1" applyAlignment="1">
      <alignment horizontal="left" wrapText="1"/>
    </xf>
    <xf numFmtId="0" fontId="8" fillId="0" borderId="22" xfId="0" applyFont="1" applyBorder="1" applyAlignment="1">
      <alignment horizontal="left" wrapText="1"/>
    </xf>
    <xf numFmtId="0" fontId="6" fillId="0" borderId="0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49" fontId="2" fillId="0" borderId="0" xfId="0" applyNumberFormat="1" applyFont="1" applyBorder="1" applyAlignment="1">
      <alignment horizontal="center" vertical="center" wrapText="1"/>
    </xf>
    <xf numFmtId="0" fontId="8" fillId="0" borderId="15" xfId="0" applyFont="1" applyBorder="1" applyAlignment="1">
      <alignment horizontal="left" wrapText="1"/>
    </xf>
    <xf numFmtId="0" fontId="8" fillId="0" borderId="16" xfId="0" applyFont="1" applyBorder="1" applyAlignment="1">
      <alignment horizontal="left" wrapText="1"/>
    </xf>
    <xf numFmtId="0" fontId="8" fillId="0" borderId="17" xfId="0" applyFont="1" applyBorder="1" applyAlignment="1">
      <alignment horizontal="left" wrapText="1"/>
    </xf>
    <xf numFmtId="17" fontId="6" fillId="0" borderId="0" xfId="0" quotePrefix="1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3" fillId="0" borderId="0" xfId="0" applyFont="1" applyBorder="1" applyAlignment="1">
      <alignment horizontal="center" vertical="center" wrapText="1"/>
    </xf>
    <xf numFmtId="17" fontId="3" fillId="0" borderId="0" xfId="0" quotePrefix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1826561</xdr:colOff>
      <xdr:row>0</xdr:row>
      <xdr:rowOff>67236</xdr:rowOff>
    </xdr:from>
    <xdr:to>
      <xdr:col>3</xdr:col>
      <xdr:colOff>1131794</xdr:colOff>
      <xdr:row>7</xdr:row>
      <xdr:rowOff>60219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20849" r="-1379" b="22763"/>
        <a:stretch/>
      </xdr:blipFill>
      <xdr:spPr>
        <a:xfrm>
          <a:off x="2173943" y="67236"/>
          <a:ext cx="3608292" cy="141613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98</xdr:row>
      <xdr:rowOff>174625</xdr:rowOff>
    </xdr:from>
    <xdr:to>
      <xdr:col>1</xdr:col>
      <xdr:colOff>1778000</xdr:colOff>
      <xdr:row>98</xdr:row>
      <xdr:rowOff>174625</xdr:rowOff>
    </xdr:to>
    <xdr:cxnSp macro="">
      <xdr:nvCxnSpPr>
        <xdr:cNvPr id="4" name="Straight Connector 3"/>
        <xdr:cNvCxnSpPr/>
      </xdr:nvCxnSpPr>
      <xdr:spPr>
        <a:xfrm>
          <a:off x="0" y="17573625"/>
          <a:ext cx="1778000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53975</xdr:colOff>
      <xdr:row>98</xdr:row>
      <xdr:rowOff>200025</xdr:rowOff>
    </xdr:from>
    <xdr:to>
      <xdr:col>4</xdr:col>
      <xdr:colOff>57150</xdr:colOff>
      <xdr:row>98</xdr:row>
      <xdr:rowOff>200025</xdr:rowOff>
    </xdr:to>
    <xdr:cxnSp macro="">
      <xdr:nvCxnSpPr>
        <xdr:cNvPr id="9" name="Straight Connector 8"/>
        <xdr:cNvCxnSpPr/>
      </xdr:nvCxnSpPr>
      <xdr:spPr>
        <a:xfrm>
          <a:off x="5848350" y="10931525"/>
          <a:ext cx="1638300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53975</xdr:colOff>
      <xdr:row>98</xdr:row>
      <xdr:rowOff>200025</xdr:rowOff>
    </xdr:from>
    <xdr:to>
      <xdr:col>2</xdr:col>
      <xdr:colOff>1920875</xdr:colOff>
      <xdr:row>99</xdr:row>
      <xdr:rowOff>0</xdr:rowOff>
    </xdr:to>
    <xdr:cxnSp macro="">
      <xdr:nvCxnSpPr>
        <xdr:cNvPr id="10" name="Straight Connector 9"/>
        <xdr:cNvCxnSpPr/>
      </xdr:nvCxnSpPr>
      <xdr:spPr>
        <a:xfrm>
          <a:off x="2541681" y="19496554"/>
          <a:ext cx="1866900" cy="1681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11206</xdr:colOff>
      <xdr:row>95</xdr:row>
      <xdr:rowOff>56030</xdr:rowOff>
    </xdr:from>
    <xdr:to>
      <xdr:col>4</xdr:col>
      <xdr:colOff>1596527</xdr:colOff>
      <xdr:row>104</xdr:row>
      <xdr:rowOff>64035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9117" t="37614" r="30435" b="40548"/>
        <a:stretch/>
      </xdr:blipFill>
      <xdr:spPr>
        <a:xfrm>
          <a:off x="358588" y="19464618"/>
          <a:ext cx="7457204" cy="18233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100</xdr:row>
      <xdr:rowOff>173181</xdr:rowOff>
    </xdr:from>
    <xdr:to>
      <xdr:col>1</xdr:col>
      <xdr:colOff>2580409</xdr:colOff>
      <xdr:row>100</xdr:row>
      <xdr:rowOff>174625</xdr:rowOff>
    </xdr:to>
    <xdr:cxnSp macro="">
      <xdr:nvCxnSpPr>
        <xdr:cNvPr id="6" name="Straight Connector 5"/>
        <xdr:cNvCxnSpPr/>
      </xdr:nvCxnSpPr>
      <xdr:spPr>
        <a:xfrm flipV="1">
          <a:off x="502227" y="19760045"/>
          <a:ext cx="2580409" cy="1444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1778289</xdr:colOff>
      <xdr:row>100</xdr:row>
      <xdr:rowOff>242453</xdr:rowOff>
    </xdr:from>
    <xdr:to>
      <xdr:col>5</xdr:col>
      <xdr:colOff>865909</xdr:colOff>
      <xdr:row>100</xdr:row>
      <xdr:rowOff>254865</xdr:rowOff>
    </xdr:to>
    <xdr:cxnSp macro="">
      <xdr:nvCxnSpPr>
        <xdr:cNvPr id="7" name="Straight Connector 6"/>
        <xdr:cNvCxnSpPr/>
      </xdr:nvCxnSpPr>
      <xdr:spPr>
        <a:xfrm flipV="1">
          <a:off x="8965334" y="21249408"/>
          <a:ext cx="2655166" cy="12412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4433451</xdr:colOff>
      <xdr:row>100</xdr:row>
      <xdr:rowOff>259770</xdr:rowOff>
    </xdr:from>
    <xdr:to>
      <xdr:col>10</xdr:col>
      <xdr:colOff>1056410</xdr:colOff>
      <xdr:row>100</xdr:row>
      <xdr:rowOff>277092</xdr:rowOff>
    </xdr:to>
    <xdr:cxnSp macro="">
      <xdr:nvCxnSpPr>
        <xdr:cNvPr id="8" name="Straight Connector 7"/>
        <xdr:cNvCxnSpPr/>
      </xdr:nvCxnSpPr>
      <xdr:spPr>
        <a:xfrm>
          <a:off x="4935678" y="24210815"/>
          <a:ext cx="3307777" cy="17322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323850</xdr:colOff>
      <xdr:row>0</xdr:row>
      <xdr:rowOff>0</xdr:rowOff>
    </xdr:from>
    <xdr:to>
      <xdr:col>7</xdr:col>
      <xdr:colOff>552450</xdr:colOff>
      <xdr:row>7</xdr:row>
      <xdr:rowOff>61750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59" t="24352" r="2422" b="23057"/>
        <a:stretch/>
      </xdr:blipFill>
      <xdr:spPr>
        <a:xfrm>
          <a:off x="7353300" y="0"/>
          <a:ext cx="3629025" cy="13952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317500</xdr:colOff>
      <xdr:row>0</xdr:row>
      <xdr:rowOff>63500</xdr:rowOff>
    </xdr:from>
    <xdr:to>
      <xdr:col>1</xdr:col>
      <xdr:colOff>1285875</xdr:colOff>
      <xdr:row>2</xdr:row>
      <xdr:rowOff>142039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17500" y="63500"/>
          <a:ext cx="1311275" cy="554789"/>
        </a:xfrm>
        <a:prstGeom prst="rect">
          <a:avLst/>
        </a:prstGeom>
      </xdr:spPr>
    </xdr:pic>
    <xdr:clientData/>
  </xdr:twoCellAnchor>
  <xdr:twoCellAnchor editAs="oneCell">
    <xdr:from>
      <xdr:col>3</xdr:col>
      <xdr:colOff>1460500</xdr:colOff>
      <xdr:row>0</xdr:row>
      <xdr:rowOff>31750</xdr:rowOff>
    </xdr:from>
    <xdr:to>
      <xdr:col>4</xdr:col>
      <xdr:colOff>1557869</xdr:colOff>
      <xdr:row>3</xdr:row>
      <xdr:rowOff>31750</xdr:rowOff>
    </xdr:to>
    <xdr:pic>
      <xdr:nvPicPr>
        <xdr:cNvPr id="3" name="Picture 2" descr="Imagen relacionada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444" b="20833"/>
        <a:stretch/>
      </xdr:blipFill>
      <xdr:spPr bwMode="auto">
        <a:xfrm>
          <a:off x="6108700" y="31750"/>
          <a:ext cx="1668994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90</xdr:row>
      <xdr:rowOff>174625</xdr:rowOff>
    </xdr:from>
    <xdr:to>
      <xdr:col>1</xdr:col>
      <xdr:colOff>1778000</xdr:colOff>
      <xdr:row>90</xdr:row>
      <xdr:rowOff>174625</xdr:rowOff>
    </xdr:to>
    <xdr:cxnSp macro="">
      <xdr:nvCxnSpPr>
        <xdr:cNvPr id="4" name="Straight Connector 3"/>
        <xdr:cNvCxnSpPr/>
      </xdr:nvCxnSpPr>
      <xdr:spPr>
        <a:xfrm>
          <a:off x="342900" y="18386425"/>
          <a:ext cx="1778000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53975</xdr:colOff>
      <xdr:row>90</xdr:row>
      <xdr:rowOff>200025</xdr:rowOff>
    </xdr:from>
    <xdr:to>
      <xdr:col>4</xdr:col>
      <xdr:colOff>57150</xdr:colOff>
      <xdr:row>90</xdr:row>
      <xdr:rowOff>200025</xdr:rowOff>
    </xdr:to>
    <xdr:cxnSp macro="">
      <xdr:nvCxnSpPr>
        <xdr:cNvPr id="5" name="Straight Connector 4"/>
        <xdr:cNvCxnSpPr/>
      </xdr:nvCxnSpPr>
      <xdr:spPr>
        <a:xfrm>
          <a:off x="4702175" y="18411825"/>
          <a:ext cx="1574800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53975</xdr:colOff>
      <xdr:row>90</xdr:row>
      <xdr:rowOff>200025</xdr:rowOff>
    </xdr:from>
    <xdr:to>
      <xdr:col>2</xdr:col>
      <xdr:colOff>1920875</xdr:colOff>
      <xdr:row>91</xdr:row>
      <xdr:rowOff>0</xdr:rowOff>
    </xdr:to>
    <xdr:cxnSp macro="">
      <xdr:nvCxnSpPr>
        <xdr:cNvPr id="6" name="Straight Connector 5"/>
        <xdr:cNvCxnSpPr/>
      </xdr:nvCxnSpPr>
      <xdr:spPr>
        <a:xfrm>
          <a:off x="2540000" y="18411825"/>
          <a:ext cx="1866900" cy="0"/>
        </a:xfrm>
        <a:prstGeom prst="line">
          <a:avLst/>
        </a:prstGeom>
        <a:ln w="28575"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I169"/>
  <sheetViews>
    <sheetView showGridLines="0" zoomScale="85" zoomScaleNormal="85" workbookViewId="0">
      <selection activeCell="E104" sqref="A1:E104"/>
    </sheetView>
  </sheetViews>
  <sheetFormatPr defaultRowHeight="15" x14ac:dyDescent="0.25"/>
  <cols>
    <col min="1" max="1" width="5.140625" style="5" bestFit="1" customWidth="1"/>
    <col min="2" max="2" width="32.140625" customWidth="1"/>
    <col min="3" max="3" width="32.42578125" customWidth="1"/>
    <col min="4" max="4" width="23.5703125" customWidth="1"/>
    <col min="5" max="5" width="24.5703125" customWidth="1"/>
    <col min="6" max="6" width="20.7109375" customWidth="1"/>
    <col min="8" max="8" width="11.5703125" bestFit="1" customWidth="1"/>
  </cols>
  <sheetData>
    <row r="6" spans="1:9" ht="18.75" customHeight="1" x14ac:dyDescent="0.3">
      <c r="A6" s="74"/>
      <c r="B6" s="74"/>
      <c r="C6" s="74"/>
      <c r="D6" s="74"/>
      <c r="E6" s="74"/>
      <c r="G6" s="1" t="s">
        <v>5</v>
      </c>
    </row>
    <row r="7" spans="1:9" ht="18.75" customHeight="1" x14ac:dyDescent="0.25">
      <c r="G7" s="5" t="s">
        <v>25</v>
      </c>
    </row>
    <row r="8" spans="1:9" ht="18.75" customHeight="1" x14ac:dyDescent="0.25">
      <c r="A8" s="75" t="s">
        <v>28</v>
      </c>
      <c r="B8" s="75"/>
      <c r="C8" s="75"/>
      <c r="D8" s="75"/>
      <c r="E8" s="75"/>
      <c r="G8" s="5" t="s">
        <v>26</v>
      </c>
    </row>
    <row r="9" spans="1:9" ht="18.75" customHeight="1" x14ac:dyDescent="0.3">
      <c r="A9" s="77" t="s">
        <v>245</v>
      </c>
      <c r="B9" s="77"/>
      <c r="C9" s="77"/>
      <c r="D9" s="77"/>
      <c r="E9" s="77"/>
      <c r="G9" s="1" t="s">
        <v>19</v>
      </c>
    </row>
    <row r="10" spans="1:9" x14ac:dyDescent="0.25">
      <c r="A10" s="76" t="s">
        <v>2</v>
      </c>
      <c r="B10" s="76"/>
      <c r="C10" s="76"/>
      <c r="D10" s="76"/>
      <c r="E10" s="76"/>
      <c r="G10" s="5" t="s">
        <v>23</v>
      </c>
    </row>
    <row r="11" spans="1:9" x14ac:dyDescent="0.25">
      <c r="D11" s="6"/>
      <c r="G11" s="5" t="s">
        <v>24</v>
      </c>
    </row>
    <row r="12" spans="1:9" ht="31.5" x14ac:dyDescent="0.25">
      <c r="B12" s="3" t="s">
        <v>0</v>
      </c>
      <c r="C12" s="3"/>
      <c r="D12" s="27" t="s">
        <v>3</v>
      </c>
      <c r="E12" s="27" t="s">
        <v>4</v>
      </c>
    </row>
    <row r="13" spans="1:9" ht="15.75" thickBot="1" x14ac:dyDescent="0.3">
      <c r="B13" s="8" t="s">
        <v>1</v>
      </c>
      <c r="C13" s="8"/>
      <c r="D13" s="9">
        <f>+D14+D20+D30+D40+D56+D66</f>
        <v>25826458053</v>
      </c>
      <c r="E13" s="9">
        <f>+E14+E20+E30+E40+E56+E66</f>
        <v>24326458052.999996</v>
      </c>
      <c r="F13" s="6"/>
    </row>
    <row r="14" spans="1:9" ht="15.75" thickBot="1" x14ac:dyDescent="0.3">
      <c r="A14" s="19">
        <v>2.1</v>
      </c>
      <c r="B14" s="28" t="s">
        <v>125</v>
      </c>
      <c r="C14" s="19"/>
      <c r="D14" s="20">
        <f>SUM(D15:D19)</f>
        <v>775739202</v>
      </c>
      <c r="E14" s="20">
        <f>SUM(E15:E19)</f>
        <v>797278535.87</v>
      </c>
      <c r="F14" s="25"/>
    </row>
    <row r="15" spans="1:9" ht="15.75" customHeight="1" x14ac:dyDescent="0.25">
      <c r="A15" s="5" t="s">
        <v>34</v>
      </c>
      <c r="B15" t="s">
        <v>63</v>
      </c>
      <c r="D15" s="6">
        <f>IFERROR(VLOOKUP($A15,Sheet3!$A:$C,2,0),0)</f>
        <v>596871832</v>
      </c>
      <c r="E15" s="6">
        <f>IFERROR(VLOOKUP($A15,Sheet3!$A:$C,3,0),0)</f>
        <v>594870432.88</v>
      </c>
      <c r="I15" s="23"/>
    </row>
    <row r="16" spans="1:9" ht="15.75" customHeight="1" x14ac:dyDescent="0.25">
      <c r="A16" s="5" t="s">
        <v>35</v>
      </c>
      <c r="B16" t="s">
        <v>64</v>
      </c>
      <c r="D16" s="6">
        <f>IFERROR(VLOOKUP($A16,Sheet3!$A:$C,2,0),0)</f>
        <v>78100004</v>
      </c>
      <c r="E16" s="6">
        <f>IFERROR(VLOOKUP($A16,Sheet3!$A:$C,3,0),0)</f>
        <v>104623498.87</v>
      </c>
    </row>
    <row r="17" spans="1:8" ht="15.75" customHeight="1" x14ac:dyDescent="0.25">
      <c r="A17" s="5" t="s">
        <v>36</v>
      </c>
      <c r="B17" t="s">
        <v>65</v>
      </c>
      <c r="D17" s="6">
        <f>IFERROR(VLOOKUP($A17,Sheet3!$A:$C,2,0),0)</f>
        <v>624800</v>
      </c>
      <c r="E17" s="6">
        <f>IFERROR(VLOOKUP($A17,Sheet3!$A:$C,3,0),0)</f>
        <v>624800</v>
      </c>
    </row>
    <row r="18" spans="1:8" ht="15.75" customHeight="1" x14ac:dyDescent="0.25">
      <c r="A18" s="5" t="s">
        <v>37</v>
      </c>
      <c r="B18" t="s">
        <v>66</v>
      </c>
      <c r="D18" s="6">
        <f>IFERROR(VLOOKUP($A18,Sheet3!$A:$C,2,0),0)</f>
        <v>17500000</v>
      </c>
      <c r="E18" s="6">
        <f>IFERROR(VLOOKUP($A18,Sheet3!$A:$C,3,0),0)</f>
        <v>17500000</v>
      </c>
    </row>
    <row r="19" spans="1:8" ht="15.75" customHeight="1" thickBot="1" x14ac:dyDescent="0.3">
      <c r="A19" s="5" t="s">
        <v>38</v>
      </c>
      <c r="B19" t="s">
        <v>67</v>
      </c>
      <c r="D19" s="6">
        <f>IFERROR(VLOOKUP($A19,Sheet3!$A:$C,2,0),0)</f>
        <v>82642566</v>
      </c>
      <c r="E19" s="6">
        <f>IFERROR(VLOOKUP($A19,Sheet3!$A:$C,3,0),0)</f>
        <v>79659804.120000005</v>
      </c>
    </row>
    <row r="20" spans="1:8" ht="15.75" customHeight="1" thickBot="1" x14ac:dyDescent="0.3">
      <c r="A20" s="21">
        <v>2.2000000000000002</v>
      </c>
      <c r="B20" s="21" t="s">
        <v>126</v>
      </c>
      <c r="C20" s="21"/>
      <c r="D20" s="22">
        <f>SUM(D21:D29)</f>
        <v>23154841352</v>
      </c>
      <c r="E20" s="22">
        <f>SUM(E21:E29)</f>
        <v>21276114259.779999</v>
      </c>
    </row>
    <row r="21" spans="1:8" ht="15.75" customHeight="1" x14ac:dyDescent="0.25">
      <c r="A21" s="5" t="s">
        <v>39</v>
      </c>
      <c r="B21" t="s">
        <v>68</v>
      </c>
      <c r="D21" s="6">
        <f>IFERROR(VLOOKUP($A21,Sheet3!$A:$C,2,0),0)</f>
        <v>39425000</v>
      </c>
      <c r="E21" s="6">
        <f>IFERROR(VLOOKUP($A21,Sheet3!$A:$C,3,0),0)</f>
        <v>55385008</v>
      </c>
    </row>
    <row r="22" spans="1:8" ht="15.75" customHeight="1" x14ac:dyDescent="0.25">
      <c r="A22" s="5" t="s">
        <v>40</v>
      </c>
      <c r="B22" t="s">
        <v>69</v>
      </c>
      <c r="D22" s="6">
        <f>IFERROR(VLOOKUP($A22,Sheet3!$A:$C,2,0),0)</f>
        <v>14639566</v>
      </c>
      <c r="E22" s="6">
        <f>IFERROR(VLOOKUP($A22,Sheet3!$A:$C,3,0),0)</f>
        <v>15130925</v>
      </c>
    </row>
    <row r="23" spans="1:8" ht="15.75" customHeight="1" x14ac:dyDescent="0.25">
      <c r="A23" s="5" t="s">
        <v>41</v>
      </c>
      <c r="B23" t="s">
        <v>70</v>
      </c>
      <c r="D23" s="6">
        <f>IFERROR(VLOOKUP($A23,Sheet3!$A:$C,2,0),0)</f>
        <v>34431561</v>
      </c>
      <c r="E23" s="6">
        <f>IFERROR(VLOOKUP($A23,Sheet3!$A:$C,3,0),0)</f>
        <v>31799761</v>
      </c>
    </row>
    <row r="24" spans="1:8" ht="15.75" customHeight="1" x14ac:dyDescent="0.25">
      <c r="A24" s="5" t="s">
        <v>42</v>
      </c>
      <c r="B24" t="s">
        <v>71</v>
      </c>
      <c r="D24" s="6">
        <f>IFERROR(VLOOKUP($A24,Sheet3!$A:$C,2,0),0)</f>
        <v>15026595</v>
      </c>
      <c r="E24" s="6">
        <f>IFERROR(VLOOKUP($A24,Sheet3!$A:$C,3,0),0)</f>
        <v>14918785.310000001</v>
      </c>
    </row>
    <row r="25" spans="1:8" ht="15.75" customHeight="1" x14ac:dyDescent="0.25">
      <c r="A25" s="5" t="s">
        <v>43</v>
      </c>
      <c r="B25" t="s">
        <v>72</v>
      </c>
      <c r="D25" s="6">
        <f>IFERROR(VLOOKUP($A25,Sheet3!$A:$C,2,0),0)</f>
        <v>18315693</v>
      </c>
      <c r="E25" s="6">
        <f>IFERROR(VLOOKUP($A25,Sheet3!$A:$C,3,0),0)</f>
        <v>44804792.289999999</v>
      </c>
    </row>
    <row r="26" spans="1:8" ht="15.75" customHeight="1" x14ac:dyDescent="0.25">
      <c r="A26" s="5" t="s">
        <v>44</v>
      </c>
      <c r="B26" t="s">
        <v>73</v>
      </c>
      <c r="D26" s="6">
        <f>IFERROR(VLOOKUP($A26,Sheet3!$A:$C,2,0),0)</f>
        <v>4799999</v>
      </c>
      <c r="E26" s="6">
        <f>IFERROR(VLOOKUP($A26,Sheet3!$A:$C,3,0),0)</f>
        <v>18239480.32</v>
      </c>
      <c r="H26" s="6"/>
    </row>
    <row r="27" spans="1:8" ht="15.75" customHeight="1" x14ac:dyDescent="0.25">
      <c r="A27" s="5" t="s">
        <v>45</v>
      </c>
      <c r="B27" t="s">
        <v>74</v>
      </c>
      <c r="D27" s="6">
        <f>IFERROR(VLOOKUP($A27,Sheet3!$A:$C,2,0),0)</f>
        <v>6990848</v>
      </c>
      <c r="E27" s="6">
        <f>IFERROR(VLOOKUP($A27,Sheet3!$A:$C,3,0),0)</f>
        <v>7694448</v>
      </c>
    </row>
    <row r="28" spans="1:8" ht="15.75" customHeight="1" x14ac:dyDescent="0.25">
      <c r="A28" s="5" t="s">
        <v>46</v>
      </c>
      <c r="B28" t="s">
        <v>75</v>
      </c>
      <c r="D28" s="6">
        <f>IFERROR(VLOOKUP($A28,Sheet3!$A:$C,2,0),0)</f>
        <v>32116644</v>
      </c>
      <c r="E28" s="6">
        <f>IFERROR(VLOOKUP($A28,Sheet3!$A:$C,3,0),0)</f>
        <v>28519385</v>
      </c>
    </row>
    <row r="29" spans="1:8" ht="15.75" customHeight="1" thickBot="1" x14ac:dyDescent="0.3">
      <c r="A29" s="5" t="s">
        <v>144</v>
      </c>
      <c r="B29" t="s">
        <v>146</v>
      </c>
      <c r="D29" s="6">
        <f>IFERROR(VLOOKUP($A29,Sheet3!$A:$C,2,0),0)</f>
        <v>22989095446</v>
      </c>
      <c r="E29" s="6">
        <f>IFERROR(VLOOKUP($A29,Sheet3!$A:$C,3,0),0)</f>
        <v>21059621674.860001</v>
      </c>
    </row>
    <row r="30" spans="1:8" ht="15.75" customHeight="1" thickBot="1" x14ac:dyDescent="0.3">
      <c r="A30" s="21">
        <v>2.2999999999999998</v>
      </c>
      <c r="B30" s="14" t="s">
        <v>127</v>
      </c>
      <c r="C30" s="14"/>
      <c r="D30" s="22">
        <f>SUM(D31:D39)</f>
        <v>1148459061</v>
      </c>
      <c r="E30" s="22">
        <f>SUM(E31:E39)</f>
        <v>1139360262.1600001</v>
      </c>
    </row>
    <row r="31" spans="1:8" ht="15.75" customHeight="1" x14ac:dyDescent="0.25">
      <c r="A31" s="5" t="s">
        <v>47</v>
      </c>
      <c r="B31" t="s">
        <v>76</v>
      </c>
      <c r="D31" s="6">
        <f>IFERROR(VLOOKUP($A31,Sheet3!$A:$C,2,0),0)</f>
        <v>23731194</v>
      </c>
      <c r="E31" s="6">
        <f>IFERROR(VLOOKUP($A31,Sheet3!$A:$C,3,0),0)</f>
        <v>11482391.43</v>
      </c>
    </row>
    <row r="32" spans="1:8" ht="15.75" customHeight="1" x14ac:dyDescent="0.25">
      <c r="A32" s="5" t="s">
        <v>48</v>
      </c>
      <c r="B32" t="s">
        <v>77</v>
      </c>
      <c r="D32" s="6">
        <f>IFERROR(VLOOKUP($A32,Sheet3!$A:$C,2,0),0)</f>
        <v>1034262724</v>
      </c>
      <c r="E32" s="6">
        <f>IFERROR(VLOOKUP($A32,Sheet3!$A:$C,3,0),0)</f>
        <v>820759141</v>
      </c>
    </row>
    <row r="33" spans="1:5" ht="15.75" customHeight="1" x14ac:dyDescent="0.25">
      <c r="A33" s="5" t="s">
        <v>49</v>
      </c>
      <c r="B33" t="s">
        <v>78</v>
      </c>
      <c r="D33" s="6">
        <f>IFERROR(VLOOKUP($A33,Sheet3!$A:$C,2,0),0)</f>
        <v>12715061</v>
      </c>
      <c r="E33" s="6">
        <f>IFERROR(VLOOKUP($A33,Sheet3!$A:$C,3,0),0)</f>
        <v>19717837.5</v>
      </c>
    </row>
    <row r="34" spans="1:5" ht="15.75" customHeight="1" x14ac:dyDescent="0.25">
      <c r="A34" s="5" t="s">
        <v>50</v>
      </c>
      <c r="B34" t="s">
        <v>79</v>
      </c>
      <c r="D34" s="6">
        <f>IFERROR(VLOOKUP($A34,Sheet3!$A:$C,2,0),0)</f>
        <v>10157750</v>
      </c>
      <c r="E34" s="6">
        <f>IFERROR(VLOOKUP($A34,Sheet3!$A:$C,3,0),0)</f>
        <v>10062750</v>
      </c>
    </row>
    <row r="35" spans="1:5" ht="15.75" customHeight="1" x14ac:dyDescent="0.25">
      <c r="A35" s="5" t="s">
        <v>51</v>
      </c>
      <c r="B35" t="s">
        <v>80</v>
      </c>
      <c r="D35" s="6">
        <f>IFERROR(VLOOKUP($A35,Sheet3!$A:$C,2,0),0)</f>
        <v>861179</v>
      </c>
      <c r="E35" s="6">
        <f>IFERROR(VLOOKUP($A35,Sheet3!$A:$C,3,0),0)</f>
        <v>1170952.2</v>
      </c>
    </row>
    <row r="36" spans="1:5" ht="15.75" customHeight="1" x14ac:dyDescent="0.25">
      <c r="A36" s="5" t="s">
        <v>52</v>
      </c>
      <c r="B36" t="s">
        <v>81</v>
      </c>
      <c r="D36" s="6">
        <f>IFERROR(VLOOKUP($A36,Sheet3!$A:$C,2,0),0)</f>
        <v>212105</v>
      </c>
      <c r="E36" s="6">
        <f>IFERROR(VLOOKUP($A36,Sheet3!$A:$C,3,0),0)</f>
        <v>190000</v>
      </c>
    </row>
    <row r="37" spans="1:5" ht="15.75" customHeight="1" x14ac:dyDescent="0.25">
      <c r="A37" s="5" t="s">
        <v>53</v>
      </c>
      <c r="B37" t="s">
        <v>82</v>
      </c>
      <c r="D37" s="6">
        <f>IFERROR(VLOOKUP($A37,Sheet3!$A:$C,2,0),0)</f>
        <v>22410869</v>
      </c>
      <c r="E37" s="6">
        <f>IFERROR(VLOOKUP($A37,Sheet3!$A:$C,3,0),0)</f>
        <v>21977885</v>
      </c>
    </row>
    <row r="38" spans="1:5" ht="15.75" customHeight="1" x14ac:dyDescent="0.25">
      <c r="A38" s="5" t="s">
        <v>195</v>
      </c>
      <c r="B38" t="s">
        <v>224</v>
      </c>
      <c r="D38" s="6">
        <f>IFERROR(VLOOKUP($A38,Sheet3!$A:$C,2,0),0)</f>
        <v>0</v>
      </c>
      <c r="E38" s="6">
        <f>IFERROR(VLOOKUP($A38,Sheet3!$A:$C,3,0),0)</f>
        <v>0</v>
      </c>
    </row>
    <row r="39" spans="1:5" ht="15.75" customHeight="1" thickBot="1" x14ac:dyDescent="0.3">
      <c r="A39" s="5" t="s">
        <v>54</v>
      </c>
      <c r="B39" t="s">
        <v>83</v>
      </c>
      <c r="D39" s="6">
        <f>IFERROR(VLOOKUP($A39,Sheet3!$A:$C,2,0),0)</f>
        <v>44108179</v>
      </c>
      <c r="E39" s="6">
        <f>IFERROR(VLOOKUP($A39,Sheet3!$A:$C,3,0),0)</f>
        <v>253999305.03</v>
      </c>
    </row>
    <row r="40" spans="1:5" ht="15.75" customHeight="1" thickBot="1" x14ac:dyDescent="0.3">
      <c r="A40" s="21">
        <v>2.4</v>
      </c>
      <c r="B40" s="14" t="s">
        <v>128</v>
      </c>
      <c r="C40" s="14"/>
      <c r="D40" s="22">
        <f>SUM(D41:D47)</f>
        <v>682000000</v>
      </c>
      <c r="E40" s="22">
        <f>SUM(E41:E47)</f>
        <v>1044510002.28</v>
      </c>
    </row>
    <row r="41" spans="1:5" ht="15.75" customHeight="1" x14ac:dyDescent="0.25">
      <c r="A41" s="5" t="s">
        <v>55</v>
      </c>
      <c r="B41" t="s">
        <v>84</v>
      </c>
      <c r="D41" s="6">
        <f>IFERROR(VLOOKUP($A41,Sheet3!$A:$C,2,0),0)</f>
        <v>32000000</v>
      </c>
      <c r="E41" s="6">
        <f>IFERROR(VLOOKUP($A41,Sheet3!$A:$C,3,0),0)</f>
        <v>32605327.809999999</v>
      </c>
    </row>
    <row r="42" spans="1:5" ht="15.75" customHeight="1" x14ac:dyDescent="0.25">
      <c r="A42" s="5" t="s">
        <v>152</v>
      </c>
      <c r="B42" t="s">
        <v>151</v>
      </c>
      <c r="D42" s="6">
        <f>IFERROR(VLOOKUP($A42,Sheet3!$A:$C,2,0),0)</f>
        <v>0</v>
      </c>
      <c r="E42" s="6">
        <f>IFERROR(VLOOKUP($A42,Sheet3!$A:$C,3,0),0)</f>
        <v>0</v>
      </c>
    </row>
    <row r="43" spans="1:5" ht="15.75" customHeight="1" x14ac:dyDescent="0.25">
      <c r="A43" s="5" t="s">
        <v>153</v>
      </c>
      <c r="B43" t="s">
        <v>154</v>
      </c>
      <c r="D43" s="6">
        <f>IFERROR(VLOOKUP($A43,Sheet3!$A:$C,2,0),0)</f>
        <v>0</v>
      </c>
      <c r="E43" s="6">
        <f>IFERROR(VLOOKUP($A43,Sheet3!$A:$C,3,0),0)</f>
        <v>0</v>
      </c>
    </row>
    <row r="44" spans="1:5" ht="15.75" customHeight="1" x14ac:dyDescent="0.25">
      <c r="A44" s="5" t="s">
        <v>155</v>
      </c>
      <c r="B44" t="s">
        <v>156</v>
      </c>
      <c r="D44" s="6">
        <f>IFERROR(VLOOKUP($A44,Sheet3!$A:$C,2,0),0)</f>
        <v>0</v>
      </c>
      <c r="E44" s="6">
        <f>IFERROR(VLOOKUP($A44,Sheet3!$A:$C,3,0),0)</f>
        <v>0</v>
      </c>
    </row>
    <row r="45" spans="1:5" ht="15.75" customHeight="1" x14ac:dyDescent="0.25">
      <c r="A45" s="5" t="s">
        <v>157</v>
      </c>
      <c r="B45" t="s">
        <v>158</v>
      </c>
      <c r="D45" s="6">
        <f>IFERROR(VLOOKUP($A45,Sheet3!$A:$C,2,0),0)</f>
        <v>0</v>
      </c>
      <c r="E45" s="6">
        <f>IFERROR(VLOOKUP($A45,Sheet3!$A:$C,3,0),0)</f>
        <v>0</v>
      </c>
    </row>
    <row r="46" spans="1:5" ht="15.75" customHeight="1" x14ac:dyDescent="0.25">
      <c r="A46" s="5" t="s">
        <v>159</v>
      </c>
      <c r="B46" t="s">
        <v>160</v>
      </c>
      <c r="D46" s="6">
        <f>IFERROR(VLOOKUP($A46,Sheet3!$A:$C,2,0),0)</f>
        <v>0</v>
      </c>
      <c r="E46" s="6">
        <f>IFERROR(VLOOKUP($A46,Sheet3!$A:$C,3,0),0)</f>
        <v>0</v>
      </c>
    </row>
    <row r="47" spans="1:5" ht="15.75" customHeight="1" thickBot="1" x14ac:dyDescent="0.3">
      <c r="A47" s="5" t="s">
        <v>56</v>
      </c>
      <c r="B47" t="s">
        <v>85</v>
      </c>
      <c r="D47" s="6">
        <f>IFERROR(VLOOKUP($A47,Sheet3!$A:$C,2,0),0)</f>
        <v>650000000</v>
      </c>
      <c r="E47" s="6">
        <f>IFERROR(VLOOKUP($A47,Sheet3!$A:$C,3,0),0)</f>
        <v>1011904674.47</v>
      </c>
    </row>
    <row r="48" spans="1:5" ht="15.75" customHeight="1" thickBot="1" x14ac:dyDescent="0.3">
      <c r="A48" s="21" t="s">
        <v>161</v>
      </c>
      <c r="B48" s="14"/>
      <c r="C48" s="14"/>
      <c r="D48" s="22">
        <f>SUM(D49:D55)</f>
        <v>0</v>
      </c>
      <c r="E48" s="22">
        <f>SUM(E49:E55)</f>
        <v>0</v>
      </c>
    </row>
    <row r="49" spans="1:5" ht="15.75" customHeight="1" x14ac:dyDescent="0.25">
      <c r="A49" s="5" t="s">
        <v>230</v>
      </c>
      <c r="B49" t="s">
        <v>231</v>
      </c>
      <c r="D49" s="6">
        <f>IFERROR(VLOOKUP($A49,Sheet3!$A:$C,2,0),0)</f>
        <v>0</v>
      </c>
      <c r="E49" s="6">
        <f>IFERROR(VLOOKUP($A49,Sheet3!$A:$C,3,0),0)</f>
        <v>0</v>
      </c>
    </row>
    <row r="50" spans="1:5" ht="15.75" customHeight="1" x14ac:dyDescent="0.25">
      <c r="A50" s="5" t="s">
        <v>218</v>
      </c>
      <c r="B50" t="s">
        <v>232</v>
      </c>
      <c r="D50" s="6">
        <f>IFERROR(VLOOKUP($A50,Sheet3!$A:$C,2,0),0)</f>
        <v>0</v>
      </c>
      <c r="E50" s="6">
        <f>IFERROR(VLOOKUP($A50,Sheet3!$A:$C,3,0),0)</f>
        <v>0</v>
      </c>
    </row>
    <row r="51" spans="1:5" ht="15.75" customHeight="1" x14ac:dyDescent="0.25">
      <c r="A51" s="5" t="s">
        <v>219</v>
      </c>
      <c r="B51" t="s">
        <v>233</v>
      </c>
      <c r="D51" s="6">
        <f>IFERROR(VLOOKUP($A51,Sheet3!$A:$C,2,0),0)</f>
        <v>0</v>
      </c>
      <c r="E51" s="6">
        <f>IFERROR(VLOOKUP($A51,Sheet3!$A:$C,3,0),0)</f>
        <v>0</v>
      </c>
    </row>
    <row r="52" spans="1:5" ht="15.75" customHeight="1" x14ac:dyDescent="0.25">
      <c r="A52" s="5" t="s">
        <v>220</v>
      </c>
      <c r="B52" t="s">
        <v>234</v>
      </c>
      <c r="D52" s="6">
        <f>IFERROR(VLOOKUP($A52,Sheet3!$A:$C,2,0),0)</f>
        <v>0</v>
      </c>
      <c r="E52" s="6">
        <f>IFERROR(VLOOKUP($A52,Sheet3!$A:$C,3,0),0)</f>
        <v>0</v>
      </c>
    </row>
    <row r="53" spans="1:5" ht="15.75" customHeight="1" x14ac:dyDescent="0.25">
      <c r="A53" s="5" t="s">
        <v>221</v>
      </c>
      <c r="B53" t="s">
        <v>235</v>
      </c>
      <c r="D53" s="6">
        <f>IFERROR(VLOOKUP($A53,Sheet3!$A:$C,2,0),0)</f>
        <v>0</v>
      </c>
      <c r="E53" s="6">
        <f>IFERROR(VLOOKUP($A53,Sheet3!$A:$C,3,0),0)</f>
        <v>0</v>
      </c>
    </row>
    <row r="54" spans="1:5" ht="15.75" customHeight="1" x14ac:dyDescent="0.25">
      <c r="A54" s="5" t="s">
        <v>222</v>
      </c>
      <c r="B54" t="s">
        <v>236</v>
      </c>
      <c r="D54" s="6">
        <f>IFERROR(VLOOKUP($A54,Sheet3!$A:$C,2,0),0)</f>
        <v>0</v>
      </c>
      <c r="E54" s="6">
        <f>IFERROR(VLOOKUP($A54,Sheet3!$A:$C,3,0),0)</f>
        <v>0</v>
      </c>
    </row>
    <row r="55" spans="1:5" ht="15.75" customHeight="1" thickBot="1" x14ac:dyDescent="0.3">
      <c r="A55" s="5" t="s">
        <v>223</v>
      </c>
      <c r="B55" t="s">
        <v>237</v>
      </c>
      <c r="D55" s="6">
        <f>IFERROR(VLOOKUP($A55,Sheet3!$A:$C,2,0),0)</f>
        <v>0</v>
      </c>
      <c r="E55" s="6">
        <f>IFERROR(VLOOKUP($A55,Sheet3!$A:$C,3,0),0)</f>
        <v>0</v>
      </c>
    </row>
    <row r="56" spans="1:5" ht="15.75" customHeight="1" thickBot="1" x14ac:dyDescent="0.3">
      <c r="A56" s="21">
        <v>2.6</v>
      </c>
      <c r="B56" s="14" t="s">
        <v>129</v>
      </c>
      <c r="C56" s="14"/>
      <c r="D56" s="22">
        <f>SUM(D57:D64)</f>
        <v>65018438</v>
      </c>
      <c r="E56" s="22">
        <f>SUM(E57:E65)</f>
        <v>67646918.400000006</v>
      </c>
    </row>
    <row r="57" spans="1:5" ht="15.75" customHeight="1" x14ac:dyDescent="0.25">
      <c r="A57" s="5" t="s">
        <v>57</v>
      </c>
      <c r="B57" t="s">
        <v>86</v>
      </c>
      <c r="D57" s="6">
        <f>IFERROR(VLOOKUP($A57,Sheet3!$A:$C,2,0),0)</f>
        <v>17279548</v>
      </c>
      <c r="E57" s="6">
        <f>IFERROR(VLOOKUP($A57,Sheet3!$A:$C,3,0),0)</f>
        <v>22940559.059999999</v>
      </c>
    </row>
    <row r="58" spans="1:5" ht="15.75" customHeight="1" x14ac:dyDescent="0.25">
      <c r="A58" s="5" t="s">
        <v>138</v>
      </c>
      <c r="B58" t="s">
        <v>140</v>
      </c>
      <c r="D58" s="6">
        <f>IFERROR(VLOOKUP($A58,Sheet3!$A:$C,2,0),0)</f>
        <v>777500</v>
      </c>
      <c r="E58" s="6">
        <f>IFERROR(VLOOKUP($A58,Sheet3!$A:$C,3,0),0)</f>
        <v>1320500</v>
      </c>
    </row>
    <row r="59" spans="1:5" ht="15.75" customHeight="1" x14ac:dyDescent="0.25">
      <c r="A59" s="5" t="s">
        <v>58</v>
      </c>
      <c r="B59" t="s">
        <v>87</v>
      </c>
      <c r="D59" s="6">
        <f>IFERROR(VLOOKUP($A59,Sheet3!$A:$C,2,0),0)</f>
        <v>11498390</v>
      </c>
      <c r="E59" s="6">
        <f>IFERROR(VLOOKUP($A59,Sheet3!$A:$C,3,0),0)</f>
        <v>11593390</v>
      </c>
    </row>
    <row r="60" spans="1:5" ht="15.75" customHeight="1" x14ac:dyDescent="0.25">
      <c r="A60" s="5" t="s">
        <v>59</v>
      </c>
      <c r="B60" t="s">
        <v>88</v>
      </c>
      <c r="D60" s="6">
        <f>IFERROR(VLOOKUP($A60,Sheet3!$A:$C,2,0),0)</f>
        <v>12145000</v>
      </c>
      <c r="E60" s="6">
        <f>IFERROR(VLOOKUP($A60,Sheet3!$A:$C,3,0),0)</f>
        <v>6355560.5199999996</v>
      </c>
    </row>
    <row r="61" spans="1:5" ht="15.75" customHeight="1" x14ac:dyDescent="0.25">
      <c r="A61" s="5" t="s">
        <v>60</v>
      </c>
      <c r="B61" t="s">
        <v>89</v>
      </c>
      <c r="D61" s="6">
        <f>IFERROR(VLOOKUP($A61,Sheet3!$A:$C,2,0),0)</f>
        <v>7038000</v>
      </c>
      <c r="E61" s="6">
        <f>IFERROR(VLOOKUP($A61,Sheet3!$A:$C,3,0),0)</f>
        <v>9511728.1099999994</v>
      </c>
    </row>
    <row r="62" spans="1:5" ht="15.75" customHeight="1" x14ac:dyDescent="0.25">
      <c r="A62" s="5" t="s">
        <v>139</v>
      </c>
      <c r="B62" t="s">
        <v>141</v>
      </c>
      <c r="D62" s="6">
        <f>IFERROR(VLOOKUP($A62,Sheet3!$A:$C,2,0),0)</f>
        <v>0</v>
      </c>
      <c r="E62" s="6">
        <f>IFERROR(VLOOKUP($A62,Sheet3!$A:$C,3,0),0)</f>
        <v>240000</v>
      </c>
    </row>
    <row r="63" spans="1:5" ht="15.75" customHeight="1" x14ac:dyDescent="0.25">
      <c r="A63" s="5" t="s">
        <v>170</v>
      </c>
      <c r="B63" t="s">
        <v>171</v>
      </c>
      <c r="D63" s="6">
        <f>IFERROR(VLOOKUP($A63,Sheet3!$A:$C,2,0),0)</f>
        <v>0</v>
      </c>
      <c r="E63" s="6">
        <f>IFERROR(VLOOKUP($A63,Sheet3!$A:$C,3,0),0)</f>
        <v>0</v>
      </c>
    </row>
    <row r="64" spans="1:5" ht="15.75" customHeight="1" x14ac:dyDescent="0.25">
      <c r="A64" s="5" t="s">
        <v>61</v>
      </c>
      <c r="B64" t="s">
        <v>90</v>
      </c>
      <c r="D64" s="6">
        <f>IFERROR(VLOOKUP($A64,Sheet3!$A:$C,2,0),0)</f>
        <v>16280000</v>
      </c>
      <c r="E64" s="6">
        <f>IFERROR(VLOOKUP($A64,Sheet3!$A:$C,3,0),0)</f>
        <v>15685180.710000001</v>
      </c>
    </row>
    <row r="65" spans="1:6" ht="15.75" customHeight="1" thickBot="1" x14ac:dyDescent="0.3">
      <c r="A65" s="5" t="s">
        <v>173</v>
      </c>
      <c r="B65" t="s">
        <v>174</v>
      </c>
      <c r="D65" s="6">
        <f>IFERROR(VLOOKUP($A65,Sheet3!$A:$C,2,0),0)</f>
        <v>0</v>
      </c>
      <c r="E65" s="6">
        <f>IFERROR(VLOOKUP($A65,Sheet3!$A:$C,3,0),0)</f>
        <v>0</v>
      </c>
    </row>
    <row r="66" spans="1:6" ht="15.75" customHeight="1" thickBot="1" x14ac:dyDescent="0.3">
      <c r="A66" s="21">
        <v>2.7</v>
      </c>
      <c r="B66" s="14" t="s">
        <v>130</v>
      </c>
      <c r="C66" s="14"/>
      <c r="D66" s="22">
        <f>SUM(D67:D68)</f>
        <v>400000</v>
      </c>
      <c r="E66" s="22">
        <f>SUM(E67:E68)</f>
        <v>1548074.51</v>
      </c>
    </row>
    <row r="67" spans="1:6" ht="15.75" customHeight="1" x14ac:dyDescent="0.25">
      <c r="A67" s="5" t="s">
        <v>62</v>
      </c>
      <c r="B67" t="s">
        <v>91</v>
      </c>
      <c r="D67" s="6">
        <f>IFERROR(VLOOKUP($A67,Sheet3!$A:$C,2,0),0)</f>
        <v>0</v>
      </c>
      <c r="E67" s="6">
        <f>IFERROR(VLOOKUP($A67,Sheet3!$A:$C,3,0),0)</f>
        <v>1148074.51</v>
      </c>
    </row>
    <row r="68" spans="1:6" ht="15.75" customHeight="1" x14ac:dyDescent="0.25">
      <c r="A68" s="5" t="s">
        <v>145</v>
      </c>
      <c r="B68" t="s">
        <v>147</v>
      </c>
      <c r="D68" s="6">
        <f>IFERROR(VLOOKUP($A68,Sheet3!$A:$C,2,0),0)</f>
        <v>400000</v>
      </c>
      <c r="E68" s="6">
        <f>IFERROR(VLOOKUP($A68,Sheet3!$A:$C,3,0),0)</f>
        <v>400000</v>
      </c>
    </row>
    <row r="69" spans="1:6" ht="15.75" customHeight="1" x14ac:dyDescent="0.25">
      <c r="A69" s="5" t="s">
        <v>211</v>
      </c>
      <c r="B69" t="s">
        <v>212</v>
      </c>
      <c r="D69" s="6">
        <v>0</v>
      </c>
      <c r="E69" s="6">
        <v>0</v>
      </c>
    </row>
    <row r="70" spans="1:6" ht="15.75" customHeight="1" thickBot="1" x14ac:dyDescent="0.3">
      <c r="A70" s="5" t="s">
        <v>213</v>
      </c>
      <c r="B70" t="s">
        <v>214</v>
      </c>
      <c r="D70" s="6">
        <v>0</v>
      </c>
      <c r="E70" s="6">
        <v>0</v>
      </c>
    </row>
    <row r="71" spans="1:6" ht="15.75" customHeight="1" thickBot="1" x14ac:dyDescent="0.3">
      <c r="A71" s="21" t="s">
        <v>175</v>
      </c>
      <c r="B71" s="14"/>
      <c r="C71" s="14"/>
      <c r="D71" s="22">
        <f>SUM(D72:D73)</f>
        <v>0</v>
      </c>
      <c r="E71" s="22">
        <f>SUM(E72:E73)</f>
        <v>0</v>
      </c>
    </row>
    <row r="72" spans="1:6" ht="15.75" customHeight="1" x14ac:dyDescent="0.25">
      <c r="A72" s="5" t="s">
        <v>176</v>
      </c>
      <c r="D72" s="6">
        <f>IFERROR(VLOOKUP($A72,Sheet3!$A:$C,2,0),0)</f>
        <v>0</v>
      </c>
      <c r="E72" s="6">
        <f>IFERROR(VLOOKUP($A72,Sheet3!$A:$C,3,0),0)</f>
        <v>0</v>
      </c>
    </row>
    <row r="73" spans="1:6" ht="15.75" customHeight="1" thickBot="1" x14ac:dyDescent="0.3">
      <c r="A73" s="5" t="s">
        <v>177</v>
      </c>
      <c r="D73" s="6">
        <f>IFERROR(VLOOKUP($A73,Sheet3!$A:$C,2,0),0)</f>
        <v>0</v>
      </c>
      <c r="E73" s="6">
        <f>IFERROR(VLOOKUP($A73,Sheet3!$A:$C,3,0),0)</f>
        <v>0</v>
      </c>
    </row>
    <row r="74" spans="1:6" ht="15.75" customHeight="1" thickBot="1" x14ac:dyDescent="0.3">
      <c r="A74" s="21" t="s">
        <v>178</v>
      </c>
      <c r="B74" s="14"/>
      <c r="C74" s="14"/>
      <c r="D74" s="22">
        <f>SUM(D75:D77)</f>
        <v>0</v>
      </c>
      <c r="E74" s="22">
        <f>SUM(E75:E77)</f>
        <v>0</v>
      </c>
    </row>
    <row r="75" spans="1:6" ht="15.75" customHeight="1" x14ac:dyDescent="0.25">
      <c r="A75" s="5" t="s">
        <v>179</v>
      </c>
      <c r="D75" s="6">
        <f>IFERROR(VLOOKUP($A75,Sheet3!$A:$C,2,0),0)</f>
        <v>0</v>
      </c>
      <c r="E75" s="6">
        <f>IFERROR(VLOOKUP($A75,Sheet3!$A:$C,3,0),0)</f>
        <v>0</v>
      </c>
    </row>
    <row r="76" spans="1:6" ht="15.75" customHeight="1" x14ac:dyDescent="0.25">
      <c r="A76" s="5" t="s">
        <v>180</v>
      </c>
      <c r="D76" s="6">
        <f>IFERROR(VLOOKUP($A76,Sheet3!$A:$C,2,0),0)</f>
        <v>0</v>
      </c>
      <c r="E76" s="6">
        <f>IFERROR(VLOOKUP($A76,Sheet3!$A:$C,3,0),0)</f>
        <v>0</v>
      </c>
    </row>
    <row r="77" spans="1:6" ht="15.75" customHeight="1" x14ac:dyDescent="0.25">
      <c r="A77" s="5" t="s">
        <v>181</v>
      </c>
      <c r="D77" s="6">
        <f>IFERROR(VLOOKUP($A77,Sheet3!$A:$C,2,0),0)</f>
        <v>0</v>
      </c>
      <c r="E77" s="6">
        <f>IFERROR(VLOOKUP($A77,Sheet3!$A:$C,3,0),0)</f>
        <v>0</v>
      </c>
    </row>
    <row r="78" spans="1:6" ht="15.75" x14ac:dyDescent="0.25">
      <c r="A78" s="42" t="s">
        <v>192</v>
      </c>
      <c r="B78" s="43"/>
      <c r="C78" s="43"/>
      <c r="D78" s="43">
        <f>SUM(D79:D88)</f>
        <v>0</v>
      </c>
      <c r="E78" s="43">
        <f>SUM(E79:E88)</f>
        <v>0</v>
      </c>
      <c r="F78" s="5"/>
    </row>
    <row r="79" spans="1:6" ht="15.75" customHeight="1" thickBot="1" x14ac:dyDescent="0.3">
      <c r="B79" s="41" t="s">
        <v>182</v>
      </c>
      <c r="D79" s="6">
        <f>IFERROR(VLOOKUP($A79,Sheet3!$A:$C,2,0),0)</f>
        <v>0</v>
      </c>
      <c r="E79" s="6">
        <f>IFERROR(VLOOKUP($A79,Sheet3!$A:$C,3,0),0)</f>
        <v>0</v>
      </c>
    </row>
    <row r="80" spans="1:6" ht="15.75" customHeight="1" thickBot="1" x14ac:dyDescent="0.3">
      <c r="A80" s="21" t="s">
        <v>183</v>
      </c>
      <c r="B80" s="14"/>
      <c r="C80" s="14"/>
      <c r="D80" s="22">
        <f>IFERROR(VLOOKUP($A80,Sheet3!$A:$C,2,0),0)</f>
        <v>0</v>
      </c>
      <c r="E80" s="22">
        <f>IFERROR(VLOOKUP($A80,Sheet3!$A:$C,3,0),0)</f>
        <v>0</v>
      </c>
    </row>
    <row r="81" spans="1:5" ht="15.75" customHeight="1" x14ac:dyDescent="0.25">
      <c r="A81" s="5" t="s">
        <v>184</v>
      </c>
      <c r="D81" s="6">
        <f>IFERROR(VLOOKUP($A81,Sheet3!$A:$C,2,0),0)</f>
        <v>0</v>
      </c>
      <c r="E81" s="6">
        <f>IFERROR(VLOOKUP($A81,Sheet3!$A:$C,3,0),0)</f>
        <v>0</v>
      </c>
    </row>
    <row r="82" spans="1:5" ht="15.75" customHeight="1" thickBot="1" x14ac:dyDescent="0.3">
      <c r="A82" s="5" t="s">
        <v>185</v>
      </c>
      <c r="D82" s="6">
        <f>IFERROR(VLOOKUP($A82,Sheet3!$A:$C,2,0),0)</f>
        <v>0</v>
      </c>
      <c r="E82" s="6">
        <f>IFERROR(VLOOKUP($A82,Sheet3!$A:$C,3,0),0)</f>
        <v>0</v>
      </c>
    </row>
    <row r="83" spans="1:5" ht="15.75" customHeight="1" thickBot="1" x14ac:dyDescent="0.3">
      <c r="A83" s="21" t="s">
        <v>186</v>
      </c>
      <c r="B83" s="14"/>
      <c r="C83" s="14"/>
      <c r="D83" s="22">
        <f>IFERROR(VLOOKUP($A83,Sheet3!$A:$C,2,0),0)</f>
        <v>0</v>
      </c>
      <c r="E83" s="22">
        <f>IFERROR(VLOOKUP($A83,Sheet3!$A:$C,3,0),0)</f>
        <v>0</v>
      </c>
    </row>
    <row r="84" spans="1:5" ht="15.75" customHeight="1" x14ac:dyDescent="0.25">
      <c r="A84" s="5" t="s">
        <v>187</v>
      </c>
      <c r="D84" s="6">
        <f>IFERROR(VLOOKUP($A84,Sheet3!$A:$C,2,0),0)</f>
        <v>0</v>
      </c>
      <c r="E84" s="6">
        <f>IFERROR(VLOOKUP($A84,Sheet3!$A:$C,3,0),0)</f>
        <v>0</v>
      </c>
    </row>
    <row r="85" spans="1:5" ht="15.75" customHeight="1" thickBot="1" x14ac:dyDescent="0.3">
      <c r="A85" s="5" t="s">
        <v>188</v>
      </c>
      <c r="D85" s="6">
        <f>IFERROR(VLOOKUP($A85,Sheet3!$A:$C,2,0),0)</f>
        <v>0</v>
      </c>
      <c r="E85" s="6">
        <f>IFERROR(VLOOKUP($A85,Sheet3!$A:$C,3,0),0)</f>
        <v>0</v>
      </c>
    </row>
    <row r="86" spans="1:5" ht="15.75" customHeight="1" thickBot="1" x14ac:dyDescent="0.3">
      <c r="A86" s="21" t="s">
        <v>189</v>
      </c>
      <c r="B86" s="14"/>
      <c r="C86" s="14"/>
      <c r="D86" s="22">
        <f>IFERROR(VLOOKUP($A86,Sheet3!$A:$C,2,0),0)</f>
        <v>0</v>
      </c>
      <c r="E86" s="22">
        <f>IFERROR(VLOOKUP($A86,Sheet3!$A:$C,3,0),0)</f>
        <v>0</v>
      </c>
    </row>
    <row r="87" spans="1:5" ht="15.75" customHeight="1" x14ac:dyDescent="0.25">
      <c r="A87" s="5" t="s">
        <v>190</v>
      </c>
      <c r="D87" s="6">
        <f>IFERROR(VLOOKUP($A87,Sheet3!$A:$C,2,0),0)</f>
        <v>0</v>
      </c>
      <c r="E87" s="6">
        <f>IFERROR(VLOOKUP($A87,Sheet3!$A:$C,3,0),0)</f>
        <v>0</v>
      </c>
    </row>
    <row r="88" spans="1:5" ht="6" customHeight="1" x14ac:dyDescent="0.25">
      <c r="D88" s="6">
        <f>IFERROR(VLOOKUP($A88,Sheet3!$A:$C,2,0),0)</f>
        <v>0</v>
      </c>
      <c r="E88" s="6">
        <f>IFERROR(VLOOKUP($A88,Sheet3!$A:$C,3,0),0)</f>
        <v>0</v>
      </c>
    </row>
    <row r="89" spans="1:5" ht="15.75" customHeight="1" x14ac:dyDescent="0.25">
      <c r="B89" s="2" t="s">
        <v>6</v>
      </c>
      <c r="C89" s="2"/>
      <c r="D89" s="10"/>
      <c r="E89" s="10"/>
    </row>
    <row r="90" spans="1:5" ht="15.75" customHeight="1" x14ac:dyDescent="0.25">
      <c r="B90" s="58" t="s">
        <v>244</v>
      </c>
      <c r="C90" s="59"/>
      <c r="D90" s="60"/>
      <c r="E90" s="61"/>
    </row>
    <row r="91" spans="1:5" ht="15.75" customHeight="1" x14ac:dyDescent="0.25">
      <c r="B91" s="62" t="s">
        <v>246</v>
      </c>
      <c r="C91" s="44"/>
      <c r="D91" s="63"/>
      <c r="E91" s="64"/>
    </row>
    <row r="92" spans="1:5" ht="15.75" customHeight="1" x14ac:dyDescent="0.25">
      <c r="B92" s="65" t="s">
        <v>247</v>
      </c>
      <c r="C92" s="66"/>
      <c r="D92" s="66"/>
      <c r="E92" s="67"/>
    </row>
    <row r="93" spans="1:5" ht="15.75" customHeight="1" x14ac:dyDescent="0.25">
      <c r="B93" s="78" t="s">
        <v>248</v>
      </c>
      <c r="C93" s="79"/>
      <c r="D93" s="79"/>
      <c r="E93" s="80"/>
    </row>
    <row r="94" spans="1:5" ht="15" customHeight="1" x14ac:dyDescent="0.25">
      <c r="B94" s="68" t="s">
        <v>249</v>
      </c>
      <c r="C94" s="69"/>
      <c r="D94" s="69"/>
      <c r="E94" s="70"/>
    </row>
    <row r="95" spans="1:5" ht="25.5" customHeight="1" x14ac:dyDescent="0.25">
      <c r="B95" s="71" t="s">
        <v>250</v>
      </c>
      <c r="C95" s="72"/>
      <c r="D95" s="72"/>
      <c r="E95" s="73"/>
    </row>
    <row r="96" spans="1:5" ht="15.75" customHeight="1" x14ac:dyDescent="0.25"/>
    <row r="97" spans="2:4" ht="15.75" customHeight="1" x14ac:dyDescent="0.25"/>
    <row r="98" spans="2:4" ht="15.75" customHeight="1" x14ac:dyDescent="0.25"/>
    <row r="99" spans="2:4" ht="15.75" customHeight="1" x14ac:dyDescent="0.25"/>
    <row r="100" spans="2:4" ht="15.75" customHeight="1" x14ac:dyDescent="0.25">
      <c r="B100" s="23" t="s">
        <v>32</v>
      </c>
      <c r="C100" s="23" t="s">
        <v>239</v>
      </c>
      <c r="D100" s="23" t="s">
        <v>33</v>
      </c>
    </row>
    <row r="101" spans="2:4" ht="15.75" customHeight="1" x14ac:dyDescent="0.25">
      <c r="B101" t="s">
        <v>238</v>
      </c>
      <c r="C101" t="s">
        <v>242</v>
      </c>
      <c r="D101" t="s">
        <v>226</v>
      </c>
    </row>
    <row r="102" spans="2:4" ht="15.75" customHeight="1" x14ac:dyDescent="0.25">
      <c r="B102" t="s">
        <v>241</v>
      </c>
      <c r="C102" t="s">
        <v>243</v>
      </c>
      <c r="D102" t="s">
        <v>229</v>
      </c>
    </row>
    <row r="103" spans="2:4" ht="15.75" customHeight="1" x14ac:dyDescent="0.25"/>
    <row r="104" spans="2:4" ht="15.75" customHeight="1" x14ac:dyDescent="0.25"/>
    <row r="105" spans="2:4" ht="15.75" customHeight="1" x14ac:dyDescent="0.25"/>
    <row r="106" spans="2:4" ht="15.75" customHeight="1" x14ac:dyDescent="0.25"/>
    <row r="107" spans="2:4" ht="15.75" customHeight="1" x14ac:dyDescent="0.25"/>
    <row r="108" spans="2:4" ht="15.75" customHeight="1" x14ac:dyDescent="0.25"/>
    <row r="109" spans="2:4" ht="15.75" customHeight="1" x14ac:dyDescent="0.25"/>
    <row r="110" spans="2:4" ht="15.75" customHeight="1" x14ac:dyDescent="0.25"/>
    <row r="111" spans="2:4" ht="15.75" customHeight="1" x14ac:dyDescent="0.25"/>
    <row r="112" spans="2:4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</sheetData>
  <mergeCells count="7">
    <mergeCell ref="B94:E94"/>
    <mergeCell ref="B95:E95"/>
    <mergeCell ref="A6:E6"/>
    <mergeCell ref="A8:E8"/>
    <mergeCell ref="A10:E10"/>
    <mergeCell ref="A9:E9"/>
    <mergeCell ref="B93:E93"/>
  </mergeCells>
  <printOptions horizontalCentered="1"/>
  <pageMargins left="0.59055118110236227" right="0.59055118110236227" top="0.59055118110236227" bottom="0.39370078740157483" header="0" footer="0"/>
  <pageSetup scale="79" fitToHeight="2" orientation="portrait" r:id="rId1"/>
  <headerFooter>
    <oddFooter>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8:AB119"/>
  <sheetViews>
    <sheetView showGridLines="0" tabSelected="1" zoomScaleNormal="100" workbookViewId="0">
      <selection activeCell="B96" sqref="B96"/>
    </sheetView>
  </sheetViews>
  <sheetFormatPr defaultRowHeight="15" x14ac:dyDescent="0.25"/>
  <cols>
    <col min="1" max="1" width="7.5703125" customWidth="1"/>
    <col min="2" max="2" width="64.28515625" customWidth="1"/>
    <col min="3" max="3" width="18" customWidth="1"/>
    <col min="4" max="4" width="15.5703125" bestFit="1" customWidth="1"/>
    <col min="5" max="5" width="17.28515625" customWidth="1"/>
    <col min="6" max="7" width="16.85546875" customWidth="1"/>
    <col min="8" max="8" width="17.28515625" customWidth="1"/>
    <col min="9" max="9" width="16.7109375" customWidth="1"/>
    <col min="10" max="10" width="17" customWidth="1"/>
    <col min="11" max="13" width="17.28515625" bestFit="1" customWidth="1"/>
    <col min="14" max="15" width="8.85546875" customWidth="1"/>
    <col min="16" max="16" width="9.140625" customWidth="1"/>
    <col min="17" max="17" width="96.7109375" bestFit="1" customWidth="1"/>
    <col min="19" max="26" width="6" bestFit="1" customWidth="1"/>
    <col min="27" max="28" width="8" bestFit="1" customWidth="1"/>
  </cols>
  <sheetData>
    <row r="8" spans="2:28" ht="21" x14ac:dyDescent="0.25">
      <c r="B8" s="74" t="s">
        <v>27</v>
      </c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Q8" s="5" t="s">
        <v>20</v>
      </c>
    </row>
    <row r="9" spans="2:28" ht="21" x14ac:dyDescent="0.25">
      <c r="B9" s="81" t="s">
        <v>245</v>
      </c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Q9" s="5" t="s">
        <v>21</v>
      </c>
    </row>
    <row r="10" spans="2:28" ht="21" x14ac:dyDescent="0.35">
      <c r="B10" s="82" t="s">
        <v>2</v>
      </c>
      <c r="C10" s="82"/>
      <c r="D10" s="82"/>
      <c r="E10" s="82"/>
      <c r="F10" s="82"/>
      <c r="G10" s="82"/>
      <c r="H10" s="82"/>
      <c r="I10" s="82"/>
      <c r="J10" s="82"/>
      <c r="K10" s="82"/>
      <c r="L10" s="82"/>
      <c r="M10" s="82"/>
      <c r="N10" s="82"/>
      <c r="O10" s="82"/>
      <c r="Q10" s="5" t="s">
        <v>22</v>
      </c>
    </row>
    <row r="11" spans="2:28" ht="15.75" customHeight="1" x14ac:dyDescent="0.35">
      <c r="B11" s="24"/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Q11" s="5"/>
    </row>
    <row r="12" spans="2:28" ht="31.5" x14ac:dyDescent="0.25">
      <c r="B12" s="3" t="s">
        <v>0</v>
      </c>
      <c r="C12" s="4" t="s">
        <v>29</v>
      </c>
      <c r="D12" s="4" t="s">
        <v>7</v>
      </c>
      <c r="E12" s="4" t="s">
        <v>8</v>
      </c>
      <c r="F12" s="4" t="s">
        <v>9</v>
      </c>
      <c r="G12" s="4" t="s">
        <v>10</v>
      </c>
      <c r="H12" s="4" t="s">
        <v>11</v>
      </c>
      <c r="I12" s="4" t="s">
        <v>12</v>
      </c>
      <c r="J12" s="4" t="s">
        <v>13</v>
      </c>
      <c r="K12" s="4" t="s">
        <v>14</v>
      </c>
      <c r="L12" s="4" t="s">
        <v>15</v>
      </c>
      <c r="M12" s="4" t="s">
        <v>16</v>
      </c>
      <c r="N12" s="4" t="s">
        <v>17</v>
      </c>
      <c r="O12" s="4" t="s">
        <v>18</v>
      </c>
      <c r="AA12" s="7"/>
      <c r="AB12" s="7"/>
    </row>
    <row r="13" spans="2:28" ht="8.25" customHeight="1" thickBot="1" x14ac:dyDescent="0.3">
      <c r="C13" s="11"/>
      <c r="D13" s="11"/>
      <c r="E13" s="11"/>
      <c r="F13" s="11"/>
      <c r="G13" s="11"/>
      <c r="H13" s="11"/>
      <c r="I13" s="11"/>
      <c r="J13" s="11"/>
    </row>
    <row r="14" spans="2:28" ht="15.75" customHeight="1" x14ac:dyDescent="0.25">
      <c r="B14" s="16" t="s">
        <v>92</v>
      </c>
      <c r="C14" s="29">
        <f t="shared" ref="C14:K14" si="0">+C16+C22+C32+C42+C58+C68+C50+C73+C76+C82+C85+C88</f>
        <v>19458112927.269997</v>
      </c>
      <c r="D14" s="29">
        <f t="shared" si="0"/>
        <v>790664724.17000008</v>
      </c>
      <c r="E14" s="29">
        <f t="shared" si="0"/>
        <v>1204289876.05</v>
      </c>
      <c r="F14" s="29">
        <f>+F16+F22+F32+F42+F58+F68+F50+F73+F76+F82+F85+F88</f>
        <v>3507738594.7199998</v>
      </c>
      <c r="G14" s="29">
        <f t="shared" si="0"/>
        <v>1636548489.6299999</v>
      </c>
      <c r="H14" s="29">
        <f t="shared" si="0"/>
        <v>1510172336.1199999</v>
      </c>
      <c r="I14" s="29">
        <f t="shared" si="0"/>
        <v>1170139139.3600001</v>
      </c>
      <c r="J14" s="29">
        <f t="shared" si="0"/>
        <v>1822846986.3399999</v>
      </c>
      <c r="K14" s="29">
        <f t="shared" si="0"/>
        <v>2446728249.2600002</v>
      </c>
      <c r="L14" s="17">
        <f>+L16+L22+L32+L42+L58+L68</f>
        <v>3950152436.9099994</v>
      </c>
      <c r="M14" s="17">
        <f>+M16+M22+M32+M42+M58+M68</f>
        <v>1418832094.71</v>
      </c>
      <c r="N14" s="17">
        <f>+N16+N22+N32+N42+N58+N68</f>
        <v>0</v>
      </c>
      <c r="O14" s="17">
        <f>+O16+O22+O32+O42+O58+O68</f>
        <v>0</v>
      </c>
      <c r="Q14" s="11"/>
    </row>
    <row r="15" spans="2:28" ht="12" customHeight="1" thickBot="1" x14ac:dyDescent="0.3">
      <c r="C15" s="30"/>
      <c r="D15" s="30"/>
      <c r="E15" s="30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2:28" ht="15.75" customHeight="1" thickBot="1" x14ac:dyDescent="0.3">
      <c r="B16" s="14" t="s">
        <v>93</v>
      </c>
      <c r="C16" s="31">
        <f t="shared" ref="C16:O16" si="1">SUM(C17:C21)</f>
        <v>528851282.80000001</v>
      </c>
      <c r="D16" s="31">
        <f t="shared" si="1"/>
        <v>41438425.849999994</v>
      </c>
      <c r="E16" s="31">
        <f t="shared" si="1"/>
        <v>46584892.850000001</v>
      </c>
      <c r="F16" s="15">
        <f t="shared" si="1"/>
        <v>56993370.259999998</v>
      </c>
      <c r="G16" s="15">
        <f t="shared" si="1"/>
        <v>49596218.549999997</v>
      </c>
      <c r="H16" s="15">
        <f t="shared" si="1"/>
        <v>49884846.309999995</v>
      </c>
      <c r="I16" s="15">
        <f t="shared" si="1"/>
        <v>45952465.760000005</v>
      </c>
      <c r="J16" s="15">
        <f t="shared" si="1"/>
        <v>64442390.849999994</v>
      </c>
      <c r="K16" s="15">
        <f t="shared" si="1"/>
        <v>48915375.589999996</v>
      </c>
      <c r="L16" s="15">
        <f t="shared" si="1"/>
        <v>62516080.219999999</v>
      </c>
      <c r="M16" s="15">
        <f t="shared" si="1"/>
        <v>62527216.560000002</v>
      </c>
      <c r="N16" s="15">
        <f t="shared" si="1"/>
        <v>0</v>
      </c>
      <c r="O16" s="15">
        <f t="shared" si="1"/>
        <v>0</v>
      </c>
    </row>
    <row r="17" spans="1:15" ht="15.75" customHeight="1" x14ac:dyDescent="0.25">
      <c r="A17" s="38" t="s">
        <v>34</v>
      </c>
      <c r="B17" t="s">
        <v>94</v>
      </c>
      <c r="C17" s="30">
        <f>SUM(D17:O17)</f>
        <v>432506487.94999999</v>
      </c>
      <c r="D17" s="30">
        <f>IFERROR(VLOOKUP($A17,Sheet5!$A:$O,3,0),0)</f>
        <v>35805020.289999999</v>
      </c>
      <c r="E17" s="30">
        <f>IFERROR(VLOOKUP($A17,Sheet5!$A:$O,4,0),0)</f>
        <v>41048143.100000001</v>
      </c>
      <c r="F17" s="30">
        <f>IFERROR(VLOOKUP($A17,Sheet5!$A:$O,5,0),0)</f>
        <v>50856434.810000002</v>
      </c>
      <c r="G17" s="30">
        <f>IFERROR(VLOOKUP($A17,Sheet5!$A:$O,6,0),0)</f>
        <v>43886567.409999996</v>
      </c>
      <c r="H17" s="30">
        <f>IFERROR(VLOOKUP($A17,Sheet5!$A:$O,7,0),0)</f>
        <v>44001684.369999997</v>
      </c>
      <c r="I17" s="30">
        <f>IFERROR(VLOOKUP($A17,Sheet5!$A:$O,8,0),0)</f>
        <v>39882702.880000003</v>
      </c>
      <c r="J17" s="30">
        <f>IFERROR(VLOOKUP($A17,Sheet5!$A:$O,9,0),0)</f>
        <v>50641864.619999997</v>
      </c>
      <c r="K17" s="30">
        <f>IFERROR(VLOOKUP($A17,Sheet5!$A:$O,10,0),0)</f>
        <v>42411591.689999998</v>
      </c>
      <c r="L17" s="30">
        <f>IFERROR(VLOOKUP($A17,Sheet5!$A:$O,11,0),0)</f>
        <v>39025250.259999998</v>
      </c>
      <c r="M17" s="30">
        <f>IFERROR(VLOOKUP($A17,Sheet5!$A:$O,12,0),0)</f>
        <v>44947228.520000003</v>
      </c>
      <c r="N17" s="30">
        <f>IFERROR(VLOOKUP($A17,Sheet5!$A:$O,13,0),0)</f>
        <v>0</v>
      </c>
      <c r="O17" s="30">
        <f>IFERROR(VLOOKUP($A17,Sheet5!$A:$O,14,0),0)</f>
        <v>0</v>
      </c>
    </row>
    <row r="18" spans="1:15" ht="15.75" customHeight="1" x14ac:dyDescent="0.25">
      <c r="A18" s="39" t="s">
        <v>35</v>
      </c>
      <c r="B18" t="s">
        <v>95</v>
      </c>
      <c r="C18" s="30">
        <f t="shared" ref="C18:C21" si="2">SUM(D18:O18)</f>
        <v>39665763.049999997</v>
      </c>
      <c r="D18" s="30">
        <f>IFERROR(VLOOKUP($A18,Sheet5!$A:$O,3,0),0)</f>
        <v>204152.4</v>
      </c>
      <c r="E18" s="30">
        <f>IFERROR(VLOOKUP($A18,Sheet5!$A:$O,4,0),0)</f>
        <v>204152.4</v>
      </c>
      <c r="F18" s="30">
        <f>IFERROR(VLOOKUP($A18,Sheet5!$A:$O,5,0),0)</f>
        <v>335152.40000000002</v>
      </c>
      <c r="G18" s="30">
        <f>IFERROR(VLOOKUP($A18,Sheet5!$A:$O,6,0),0)</f>
        <v>335152.40000000002</v>
      </c>
      <c r="H18" s="30">
        <f>IFERROR(VLOOKUP($A18,Sheet5!$A:$O,7,0),0)</f>
        <v>335152.40000000002</v>
      </c>
      <c r="I18" s="30">
        <f>IFERROR(VLOOKUP($A18,Sheet5!$A:$O,8,0),0)</f>
        <v>335152.40000000002</v>
      </c>
      <c r="J18" s="30">
        <f>IFERROR(VLOOKUP($A18,Sheet5!$A:$O,9,0),0)</f>
        <v>7901133.6399999997</v>
      </c>
      <c r="K18" s="30">
        <f>IFERROR(VLOOKUP($A18,Sheet5!$A:$O,10,0),0)</f>
        <v>680622.11</v>
      </c>
      <c r="L18" s="30">
        <f>IFERROR(VLOOKUP($A18,Sheet5!$A:$O,11,0),0)</f>
        <v>17632947.329999998</v>
      </c>
      <c r="M18" s="30">
        <f>IFERROR(VLOOKUP($A18,Sheet5!$A:$O,12,0),0)</f>
        <v>11702145.57</v>
      </c>
      <c r="N18" s="30">
        <f>IFERROR(VLOOKUP($A18,Sheet5!$A:$O,13,0),0)</f>
        <v>0</v>
      </c>
      <c r="O18" s="30">
        <f>IFERROR(VLOOKUP($A18,Sheet5!$A:$O,14,0),0)</f>
        <v>0</v>
      </c>
    </row>
    <row r="19" spans="1:15" ht="15.75" customHeight="1" x14ac:dyDescent="0.25">
      <c r="A19" s="44" t="s">
        <v>36</v>
      </c>
      <c r="B19" t="s">
        <v>193</v>
      </c>
      <c r="C19" s="30">
        <f t="shared" si="2"/>
        <v>0</v>
      </c>
      <c r="D19" s="30">
        <f>IFERROR(VLOOKUP($A19,Sheet5!$A:$O,3,0),0)</f>
        <v>0</v>
      </c>
      <c r="E19" s="30">
        <f>IFERROR(VLOOKUP($A19,Sheet5!$A:$O,4,0),0)</f>
        <v>0</v>
      </c>
      <c r="F19" s="30">
        <f>IFERROR(VLOOKUP($A19,Sheet5!$A:$O,5,0),0)</f>
        <v>0</v>
      </c>
      <c r="G19" s="30">
        <f>IFERROR(VLOOKUP($A19,Sheet5!$A:$O,6,0),0)</f>
        <v>0</v>
      </c>
      <c r="H19" s="30">
        <f>IFERROR(VLOOKUP($A19,Sheet5!$A:$O,7,0),0)</f>
        <v>0</v>
      </c>
      <c r="I19" s="30">
        <f>IFERROR(VLOOKUP($A19,Sheet5!$A:$O,8,0),0)</f>
        <v>0</v>
      </c>
      <c r="J19" s="30">
        <f>IFERROR(VLOOKUP($A19,Sheet5!$A:$O,9,0),0)</f>
        <v>0</v>
      </c>
      <c r="K19" s="30">
        <f>IFERROR(VLOOKUP($A19,Sheet5!$A:$O,10,0),0)</f>
        <v>0</v>
      </c>
      <c r="L19" s="30">
        <f>IFERROR(VLOOKUP($A19,Sheet5!$A:$O,11,0),0)</f>
        <v>0</v>
      </c>
      <c r="M19" s="30">
        <f>IFERROR(VLOOKUP($A19,Sheet5!$A:$O,12,0),0)</f>
        <v>0</v>
      </c>
      <c r="N19" s="30">
        <f>IFERROR(VLOOKUP($A19,Sheet5!$A:$O,13,0),0)</f>
        <v>0</v>
      </c>
      <c r="O19" s="30">
        <f>IFERROR(VLOOKUP($A19,Sheet5!$A:$O,14,0),0)</f>
        <v>0</v>
      </c>
    </row>
    <row r="20" spans="1:15" ht="15.75" customHeight="1" x14ac:dyDescent="0.25">
      <c r="A20" t="s">
        <v>37</v>
      </c>
      <c r="B20" t="s">
        <v>119</v>
      </c>
      <c r="C20" s="30">
        <f t="shared" si="2"/>
        <v>0</v>
      </c>
      <c r="D20" s="30">
        <f>IFERROR(VLOOKUP($A20,Sheet5!$A:$O,3,0),0)</f>
        <v>0</v>
      </c>
      <c r="E20" s="30">
        <f>IFERROR(VLOOKUP($A20,Sheet5!$A:$O,4,0),0)</f>
        <v>0</v>
      </c>
      <c r="F20" s="30">
        <f>IFERROR(VLOOKUP($A20,Sheet5!$A:$O,5,0),0)</f>
        <v>0</v>
      </c>
      <c r="G20" s="30">
        <f>IFERROR(VLOOKUP($A20,Sheet5!$A:$O,6,0),0)</f>
        <v>0</v>
      </c>
      <c r="H20" s="30">
        <f>IFERROR(VLOOKUP($A20,Sheet5!$A:$O,7,0),0)</f>
        <v>0</v>
      </c>
      <c r="I20" s="30">
        <f>IFERROR(VLOOKUP($A20,Sheet5!$A:$O,8,0),0)</f>
        <v>0</v>
      </c>
      <c r="J20" s="30">
        <f>IFERROR(VLOOKUP($A20,Sheet5!$A:$O,9,0),0)</f>
        <v>0</v>
      </c>
      <c r="K20" s="30">
        <f>IFERROR(VLOOKUP($A20,Sheet5!$A:$O,10,0),0)</f>
        <v>0</v>
      </c>
      <c r="L20" s="30">
        <f>IFERROR(VLOOKUP($A20,Sheet5!$A:$O,11,0),0)</f>
        <v>0</v>
      </c>
      <c r="M20" s="30">
        <f>IFERROR(VLOOKUP($A20,Sheet5!$A:$O,12,0),0)</f>
        <v>0</v>
      </c>
      <c r="N20" s="30">
        <f>IFERROR(VLOOKUP($A20,Sheet5!$A:$O,13,0),0)</f>
        <v>0</v>
      </c>
      <c r="O20" s="30">
        <f>IFERROR(VLOOKUP($A20,Sheet5!$A:$O,14,0),0)</f>
        <v>0</v>
      </c>
    </row>
    <row r="21" spans="1:15" ht="15.75" customHeight="1" thickBot="1" x14ac:dyDescent="0.3">
      <c r="A21" s="39" t="s">
        <v>38</v>
      </c>
      <c r="B21" t="s">
        <v>96</v>
      </c>
      <c r="C21" s="30">
        <f t="shared" si="2"/>
        <v>56679031.799999997</v>
      </c>
      <c r="D21" s="30">
        <f>IFERROR(VLOOKUP($A21,Sheet5!$A:$O,3,0),0)</f>
        <v>5429253.1600000001</v>
      </c>
      <c r="E21" s="30">
        <f>IFERROR(VLOOKUP($A21,Sheet5!$A:$O,4,0),0)</f>
        <v>5332597.3499999996</v>
      </c>
      <c r="F21" s="30">
        <f>IFERROR(VLOOKUP($A21,Sheet5!$A:$O,5,0),0)</f>
        <v>5801783.0499999998</v>
      </c>
      <c r="G21" s="30">
        <f>IFERROR(VLOOKUP($A21,Sheet5!$A:$O,6,0),0)</f>
        <v>5374498.7400000002</v>
      </c>
      <c r="H21" s="30">
        <f>IFERROR(VLOOKUP($A21,Sheet5!$A:$O,7,0),0)</f>
        <v>5548009.54</v>
      </c>
      <c r="I21" s="30">
        <f>IFERROR(VLOOKUP($A21,Sheet5!$A:$O,8,0),0)</f>
        <v>5734610.4800000004</v>
      </c>
      <c r="J21" s="30">
        <f>IFERROR(VLOOKUP($A21,Sheet5!$A:$O,9,0),0)</f>
        <v>5899392.5899999999</v>
      </c>
      <c r="K21" s="30">
        <f>IFERROR(VLOOKUP($A21,Sheet5!$A:$O,10,0),0)</f>
        <v>5823161.79</v>
      </c>
      <c r="L21" s="30">
        <f>IFERROR(VLOOKUP($A21,Sheet5!$A:$O,11,0),0)</f>
        <v>5857882.6299999999</v>
      </c>
      <c r="M21" s="30">
        <f>IFERROR(VLOOKUP($A21,Sheet5!$A:$O,12,0),0)</f>
        <v>5877842.4699999997</v>
      </c>
      <c r="N21" s="30">
        <f>IFERROR(VLOOKUP($A21,Sheet5!$A:$O,13,0),0)</f>
        <v>0</v>
      </c>
      <c r="O21" s="30">
        <f>IFERROR(VLOOKUP($A21,Sheet5!$A:$O,14,0),0)</f>
        <v>0</v>
      </c>
    </row>
    <row r="22" spans="1:15" ht="15.75" customHeight="1" thickBot="1" x14ac:dyDescent="0.3">
      <c r="B22" s="14" t="s">
        <v>97</v>
      </c>
      <c r="C22" s="31">
        <f t="shared" ref="C22:O22" si="3">SUM(C23:C31)</f>
        <v>17667357347.119999</v>
      </c>
      <c r="D22" s="31">
        <f t="shared" si="3"/>
        <v>640536255.9000001</v>
      </c>
      <c r="E22" s="31">
        <f t="shared" si="3"/>
        <v>994811403.26999998</v>
      </c>
      <c r="F22" s="15">
        <f t="shared" si="3"/>
        <v>3247056025.27</v>
      </c>
      <c r="G22" s="15">
        <f t="shared" si="3"/>
        <v>1472688109.74</v>
      </c>
      <c r="H22" s="15">
        <f t="shared" si="3"/>
        <v>1341953816.8699999</v>
      </c>
      <c r="I22" s="15">
        <f t="shared" si="3"/>
        <v>964692644.25</v>
      </c>
      <c r="J22" s="15">
        <f>SUM(J23:J31)</f>
        <v>1744127053.2</v>
      </c>
      <c r="K22" s="15">
        <f t="shared" si="3"/>
        <v>2354823270.5599999</v>
      </c>
      <c r="L22" s="15">
        <f t="shared" si="3"/>
        <v>3582243051.5799999</v>
      </c>
      <c r="M22" s="15">
        <f t="shared" si="3"/>
        <v>1324425716.48</v>
      </c>
      <c r="N22" s="15">
        <f>SUM(N23:N31)</f>
        <v>0</v>
      </c>
      <c r="O22" s="15">
        <f t="shared" si="3"/>
        <v>0</v>
      </c>
    </row>
    <row r="23" spans="1:15" ht="15.75" customHeight="1" x14ac:dyDescent="0.25">
      <c r="A23" s="38" t="s">
        <v>39</v>
      </c>
      <c r="B23" t="s">
        <v>98</v>
      </c>
      <c r="C23" s="30">
        <f t="shared" ref="C23:C31" si="4">SUM(D23:O23)</f>
        <v>33743338.18</v>
      </c>
      <c r="D23" s="30">
        <f>IFERROR(VLOOKUP($A23,Sheet5!$A:$O,3,0),0)</f>
        <v>3807412.62</v>
      </c>
      <c r="E23" s="30">
        <f>IFERROR(VLOOKUP($A23,Sheet5!$A:$O,4,0),0)</f>
        <v>3281953.01</v>
      </c>
      <c r="F23" s="30">
        <f>IFERROR(VLOOKUP($A23,Sheet5!$A:$O,5,0),0)</f>
        <v>3363232.78</v>
      </c>
      <c r="G23" s="30">
        <f>IFERROR(VLOOKUP($A23,Sheet5!$A:$O,6,0),0)</f>
        <v>3367906.42</v>
      </c>
      <c r="H23" s="30">
        <f>IFERROR(VLOOKUP($A23,Sheet5!$A:$O,7,0),0)</f>
        <v>3328649.35</v>
      </c>
      <c r="I23" s="30">
        <f>IFERROR(VLOOKUP($A23,Sheet5!$A:$O,8,0),0)</f>
        <v>3280261.25</v>
      </c>
      <c r="J23" s="30">
        <f>IFERROR(VLOOKUP($A23,Sheet5!$A:$O,9,0),0)</f>
        <v>3141829.2</v>
      </c>
      <c r="K23" s="30">
        <f>IFERROR(VLOOKUP($A23,Sheet5!$A:$O,10,0),0)</f>
        <v>3232279.28</v>
      </c>
      <c r="L23" s="30">
        <f>IFERROR(VLOOKUP($A23,Sheet5!$A:$O,11,0),0)</f>
        <v>3519357.64</v>
      </c>
      <c r="M23" s="30">
        <f>IFERROR(VLOOKUP($A23,Sheet5!$A:$O,12,0),0)</f>
        <v>3420456.63</v>
      </c>
      <c r="N23" s="30">
        <f>IFERROR(VLOOKUP($A23,Sheet5!$A:$O,13,0),0)</f>
        <v>0</v>
      </c>
      <c r="O23" s="30">
        <f>IFERROR(VLOOKUP($A23,Sheet5!$A:$O,14,0),0)</f>
        <v>0</v>
      </c>
    </row>
    <row r="24" spans="1:15" ht="15.75" customHeight="1" x14ac:dyDescent="0.25">
      <c r="A24" s="39" t="s">
        <v>40</v>
      </c>
      <c r="B24" t="s">
        <v>99</v>
      </c>
      <c r="C24" s="30">
        <f t="shared" si="4"/>
        <v>3353484.4899999998</v>
      </c>
      <c r="D24" s="30">
        <f>IFERROR(VLOOKUP($A24,Sheet5!$A:$O,3,0),0)</f>
        <v>0</v>
      </c>
      <c r="E24" s="30">
        <f>IFERROR(VLOOKUP($A24,Sheet5!$A:$O,4,0),0)</f>
        <v>118264.32000000001</v>
      </c>
      <c r="F24" s="30">
        <f>IFERROR(VLOOKUP($A24,Sheet5!$A:$O,5,0),0)</f>
        <v>0</v>
      </c>
      <c r="G24" s="30">
        <f>IFERROR(VLOOKUP($A24,Sheet5!$A:$O,6,0),0)</f>
        <v>1257912.8500000001</v>
      </c>
      <c r="H24" s="30">
        <f>IFERROR(VLOOKUP($A24,Sheet5!$A:$O,7,0),0)</f>
        <v>232932</v>
      </c>
      <c r="I24" s="30">
        <f>IFERROR(VLOOKUP($A24,Sheet5!$A:$O,8,0),0)</f>
        <v>104100.42</v>
      </c>
      <c r="J24" s="30">
        <f>IFERROR(VLOOKUP($A24,Sheet5!$A:$O,9,0),0)</f>
        <v>294670.42</v>
      </c>
      <c r="K24" s="30">
        <f>IFERROR(VLOOKUP($A24,Sheet5!$A:$O,10,0),0)</f>
        <v>232932</v>
      </c>
      <c r="L24" s="30">
        <f>IFERROR(VLOOKUP($A24,Sheet5!$A:$O,11,0),0)</f>
        <v>838534.06</v>
      </c>
      <c r="M24" s="30">
        <f>IFERROR(VLOOKUP($A24,Sheet5!$A:$O,12,0),0)</f>
        <v>274138.42</v>
      </c>
      <c r="N24" s="30">
        <f>IFERROR(VLOOKUP($A24,Sheet5!$A:$O,13,0),0)</f>
        <v>0</v>
      </c>
      <c r="O24" s="30">
        <f>IFERROR(VLOOKUP($A24,Sheet5!$A:$O,14,0),0)</f>
        <v>0</v>
      </c>
    </row>
    <row r="25" spans="1:15" ht="15.75" customHeight="1" x14ac:dyDescent="0.25">
      <c r="A25" s="39" t="s">
        <v>41</v>
      </c>
      <c r="B25" t="s">
        <v>100</v>
      </c>
      <c r="C25" s="30">
        <f t="shared" si="4"/>
        <v>10442307</v>
      </c>
      <c r="D25" s="30">
        <f>IFERROR(VLOOKUP($A25,Sheet5!$A:$O,3,0),0)</f>
        <v>172050</v>
      </c>
      <c r="E25" s="30">
        <f>IFERROR(VLOOKUP($A25,Sheet5!$A:$O,4,0),0)</f>
        <v>83800</v>
      </c>
      <c r="F25" s="30">
        <f>IFERROR(VLOOKUP($A25,Sheet5!$A:$O,5,0),0)</f>
        <v>9200</v>
      </c>
      <c r="G25" s="30">
        <f>IFERROR(VLOOKUP($A25,Sheet5!$A:$O,6,0),0)</f>
        <v>748350</v>
      </c>
      <c r="H25" s="30">
        <f>IFERROR(VLOOKUP($A25,Sheet5!$A:$O,7,0),0)</f>
        <v>494850</v>
      </c>
      <c r="I25" s="30">
        <f>IFERROR(VLOOKUP($A25,Sheet5!$A:$O,8,0),0)</f>
        <v>362300</v>
      </c>
      <c r="J25" s="30">
        <f>IFERROR(VLOOKUP($A25,Sheet5!$A:$O,9,0),0)</f>
        <v>4836777</v>
      </c>
      <c r="K25" s="30">
        <f>IFERROR(VLOOKUP($A25,Sheet5!$A:$O,10,0),0)</f>
        <v>1552650</v>
      </c>
      <c r="L25" s="30">
        <f>IFERROR(VLOOKUP($A25,Sheet5!$A:$O,11,0),0)</f>
        <v>593400</v>
      </c>
      <c r="M25" s="30">
        <f>IFERROR(VLOOKUP($A25,Sheet5!$A:$O,12,0),0)</f>
        <v>1588930</v>
      </c>
      <c r="N25" s="30">
        <f>IFERROR(VLOOKUP($A25,Sheet5!$A:$O,13,0),0)</f>
        <v>0</v>
      </c>
      <c r="O25" s="30">
        <f>IFERROR(VLOOKUP($A25,Sheet5!$A:$O,14,0),0)</f>
        <v>0</v>
      </c>
    </row>
    <row r="26" spans="1:15" ht="15.75" customHeight="1" x14ac:dyDescent="0.25">
      <c r="A26" s="39" t="s">
        <v>42</v>
      </c>
      <c r="B26" t="s">
        <v>101</v>
      </c>
      <c r="C26" s="30">
        <f t="shared" si="4"/>
        <v>1851142</v>
      </c>
      <c r="D26" s="30">
        <f>IFERROR(VLOOKUP($A26,Sheet5!$A:$O,3,0),0)</f>
        <v>17000</v>
      </c>
      <c r="E26" s="30">
        <f>IFERROR(VLOOKUP($A26,Sheet5!$A:$O,4,0),0)</f>
        <v>796750</v>
      </c>
      <c r="F26" s="30">
        <f>IFERROR(VLOOKUP($A26,Sheet5!$A:$O,5,0),0)</f>
        <v>11200</v>
      </c>
      <c r="G26" s="30">
        <f>IFERROR(VLOOKUP($A26,Sheet5!$A:$O,6,0),0)</f>
        <v>20250</v>
      </c>
      <c r="H26" s="30">
        <f>IFERROR(VLOOKUP($A26,Sheet5!$A:$O,7,0),0)</f>
        <v>17500</v>
      </c>
      <c r="I26" s="30">
        <f>IFERROR(VLOOKUP($A26,Sheet5!$A:$O,8,0),0)</f>
        <v>19250</v>
      </c>
      <c r="J26" s="30">
        <f>IFERROR(VLOOKUP($A26,Sheet5!$A:$O,9,0),0)</f>
        <v>193542</v>
      </c>
      <c r="K26" s="30">
        <f>IFERROR(VLOOKUP($A26,Sheet5!$A:$O,10,0),0)</f>
        <v>69500</v>
      </c>
      <c r="L26" s="30">
        <f>IFERROR(VLOOKUP($A26,Sheet5!$A:$O,11,0),0)</f>
        <v>36750</v>
      </c>
      <c r="M26" s="30">
        <f>IFERROR(VLOOKUP($A26,Sheet5!$A:$O,12,0),0)</f>
        <v>669400</v>
      </c>
      <c r="N26" s="30">
        <f>IFERROR(VLOOKUP($A26,Sheet5!$A:$O,13,0),0)</f>
        <v>0</v>
      </c>
      <c r="O26" s="30">
        <f>IFERROR(VLOOKUP($A26,Sheet5!$A:$O,14,0),0)</f>
        <v>0</v>
      </c>
    </row>
    <row r="27" spans="1:15" ht="15.75" customHeight="1" x14ac:dyDescent="0.25">
      <c r="A27" s="39" t="s">
        <v>43</v>
      </c>
      <c r="B27" t="s">
        <v>102</v>
      </c>
      <c r="C27" s="30">
        <f t="shared" si="4"/>
        <v>28287061.909999996</v>
      </c>
      <c r="D27" s="30">
        <f>IFERROR(VLOOKUP($A27,Sheet5!$A:$O,3,0),0)</f>
        <v>171880.27</v>
      </c>
      <c r="E27" s="30">
        <f>IFERROR(VLOOKUP($A27,Sheet5!$A:$O,4,0),0)</f>
        <v>3399516.79</v>
      </c>
      <c r="F27" s="30">
        <f>IFERROR(VLOOKUP($A27,Sheet5!$A:$O,5,0),0)</f>
        <v>3721103.57</v>
      </c>
      <c r="G27" s="30">
        <f>IFERROR(VLOOKUP($A27,Sheet5!$A:$O,6,0),0)</f>
        <v>3853439.73</v>
      </c>
      <c r="H27" s="30">
        <f>IFERROR(VLOOKUP($A27,Sheet5!$A:$O,7,0),0)</f>
        <v>997209.03</v>
      </c>
      <c r="I27" s="30">
        <f>IFERROR(VLOOKUP($A27,Sheet5!$A:$O,8,0),0)</f>
        <v>4675152.58</v>
      </c>
      <c r="J27" s="30">
        <f>IFERROR(VLOOKUP($A27,Sheet5!$A:$O,9,0),0)</f>
        <v>2840858.6</v>
      </c>
      <c r="K27" s="30">
        <f>IFERROR(VLOOKUP($A27,Sheet5!$A:$O,10,0),0)</f>
        <v>1841426.33</v>
      </c>
      <c r="L27" s="30">
        <f>IFERROR(VLOOKUP($A27,Sheet5!$A:$O,11,0),0)</f>
        <v>2106916.79</v>
      </c>
      <c r="M27" s="30">
        <f>IFERROR(VLOOKUP($A27,Sheet5!$A:$O,12,0),0)</f>
        <v>4679558.22</v>
      </c>
      <c r="N27" s="30">
        <f>IFERROR(VLOOKUP($A27,Sheet5!$A:$O,13,0),0)</f>
        <v>0</v>
      </c>
      <c r="O27" s="30">
        <f>IFERROR(VLOOKUP($A27,Sheet5!$A:$O,14,0),0)</f>
        <v>0</v>
      </c>
    </row>
    <row r="28" spans="1:15" ht="15.75" customHeight="1" x14ac:dyDescent="0.25">
      <c r="A28" s="39" t="s">
        <v>44</v>
      </c>
      <c r="B28" t="s">
        <v>103</v>
      </c>
      <c r="C28" s="30">
        <f t="shared" si="4"/>
        <v>8272621.3099999987</v>
      </c>
      <c r="D28" s="30">
        <f>IFERROR(VLOOKUP($A28,Sheet5!$A:$O,3,0),0)</f>
        <v>0</v>
      </c>
      <c r="E28" s="30">
        <f>IFERROR(VLOOKUP($A28,Sheet5!$A:$O,4,0),0)</f>
        <v>0</v>
      </c>
      <c r="F28" s="30">
        <f>IFERROR(VLOOKUP($A28,Sheet5!$A:$O,5,0),0)</f>
        <v>3419508.54</v>
      </c>
      <c r="G28" s="30">
        <f>IFERROR(VLOOKUP($A28,Sheet5!$A:$O,6,0),0)</f>
        <v>94416.3</v>
      </c>
      <c r="H28" s="30">
        <f>IFERROR(VLOOKUP($A28,Sheet5!$A:$O,7,0),0)</f>
        <v>812063.51</v>
      </c>
      <c r="I28" s="30">
        <f>IFERROR(VLOOKUP($A28,Sheet5!$A:$O,8,0),0)</f>
        <v>54159.6</v>
      </c>
      <c r="J28" s="30">
        <f>IFERROR(VLOOKUP($A28,Sheet5!$A:$O,9,0),0)</f>
        <v>677717.71</v>
      </c>
      <c r="K28" s="30">
        <f>IFERROR(VLOOKUP($A28,Sheet5!$A:$O,10,0),0)</f>
        <v>2215259.73</v>
      </c>
      <c r="L28" s="30">
        <f>IFERROR(VLOOKUP($A28,Sheet5!$A:$O,11,0),0)</f>
        <v>507509.35</v>
      </c>
      <c r="M28" s="30">
        <f>IFERROR(VLOOKUP($A28,Sheet5!$A:$O,12,0),0)</f>
        <v>491986.57</v>
      </c>
      <c r="N28" s="30">
        <f>IFERROR(VLOOKUP($A28,Sheet5!$A:$O,13,0),0)</f>
        <v>0</v>
      </c>
      <c r="O28" s="30">
        <f>IFERROR(VLOOKUP($A28,Sheet5!$A:$O,14,0),0)</f>
        <v>0</v>
      </c>
    </row>
    <row r="29" spans="1:15" ht="15.75" customHeight="1" x14ac:dyDescent="0.25">
      <c r="A29" s="39" t="s">
        <v>45</v>
      </c>
      <c r="B29" t="s">
        <v>150</v>
      </c>
      <c r="C29" s="30">
        <f t="shared" si="4"/>
        <v>1415706.33</v>
      </c>
      <c r="D29" s="30">
        <f>IFERROR(VLOOKUP($A29,Sheet5!$A:$O,3,0),0)</f>
        <v>413000</v>
      </c>
      <c r="E29" s="30">
        <f>IFERROR(VLOOKUP($A29,Sheet5!$A:$O,4,0),0)</f>
        <v>122543</v>
      </c>
      <c r="F29" s="30">
        <f>IFERROR(VLOOKUP($A29,Sheet5!$A:$O,5,0),0)</f>
        <v>91935.51</v>
      </c>
      <c r="G29" s="30">
        <f>IFERROR(VLOOKUP($A29,Sheet5!$A:$O,6,0),0)</f>
        <v>11800</v>
      </c>
      <c r="H29" s="30">
        <f>IFERROR(VLOOKUP($A29,Sheet5!$A:$O,7,0),0)</f>
        <v>209018.01</v>
      </c>
      <c r="I29" s="30">
        <f>IFERROR(VLOOKUP($A29,Sheet5!$A:$O,8,0),0)</f>
        <v>0</v>
      </c>
      <c r="J29" s="30">
        <f>IFERROR(VLOOKUP($A29,Sheet5!$A:$O,9,0),0)</f>
        <v>489791.31</v>
      </c>
      <c r="K29" s="30">
        <f>IFERROR(VLOOKUP($A29,Sheet5!$A:$O,10,0),0)</f>
        <v>46768.5</v>
      </c>
      <c r="L29" s="30">
        <f>IFERROR(VLOOKUP($A29,Sheet5!$A:$O,11,0),0)</f>
        <v>0</v>
      </c>
      <c r="M29" s="30">
        <f>IFERROR(VLOOKUP($A29,Sheet5!$A:$O,12,0),0)</f>
        <v>30850</v>
      </c>
      <c r="N29" s="30">
        <f>IFERROR(VLOOKUP($A29,Sheet5!$A:$O,13,0),0)</f>
        <v>0</v>
      </c>
      <c r="O29" s="30">
        <f>IFERROR(VLOOKUP($A29,Sheet5!$A:$O,14,0),0)</f>
        <v>0</v>
      </c>
    </row>
    <row r="30" spans="1:15" ht="15.75" customHeight="1" x14ac:dyDescent="0.25">
      <c r="A30" s="39" t="s">
        <v>46</v>
      </c>
      <c r="B30" t="s">
        <v>104</v>
      </c>
      <c r="C30" s="30">
        <f t="shared" si="4"/>
        <v>3768852.21</v>
      </c>
      <c r="D30" s="30">
        <f>IFERROR(VLOOKUP($A30,Sheet5!$A:$O,3,0),0)</f>
        <v>267978.19</v>
      </c>
      <c r="E30" s="30">
        <f>IFERROR(VLOOKUP($A30,Sheet5!$A:$O,4,0),0)</f>
        <v>360490</v>
      </c>
      <c r="F30" s="30">
        <f>IFERROR(VLOOKUP($A30,Sheet5!$A:$O,5,0),0)</f>
        <v>272636.2</v>
      </c>
      <c r="G30" s="30">
        <f>IFERROR(VLOOKUP($A30,Sheet5!$A:$O,6,0),0)</f>
        <v>336000</v>
      </c>
      <c r="H30" s="30">
        <f>IFERROR(VLOOKUP($A30,Sheet5!$A:$O,7,0),0)</f>
        <v>281919.95</v>
      </c>
      <c r="I30" s="30">
        <f>IFERROR(VLOOKUP($A30,Sheet5!$A:$O,8,0),0)</f>
        <v>79100</v>
      </c>
      <c r="J30" s="30">
        <f>IFERROR(VLOOKUP($A30,Sheet5!$A:$O,9,0),0)</f>
        <v>46020</v>
      </c>
      <c r="K30" s="30">
        <f>IFERROR(VLOOKUP($A30,Sheet5!$A:$O,10,0),0)</f>
        <v>1767939.87</v>
      </c>
      <c r="L30" s="30">
        <f>IFERROR(VLOOKUP($A30,Sheet5!$A:$O,11,0),0)</f>
        <v>225763</v>
      </c>
      <c r="M30" s="30">
        <f>IFERROR(VLOOKUP($A30,Sheet5!$A:$O,12,0),0)</f>
        <v>131005</v>
      </c>
      <c r="N30" s="30">
        <f>IFERROR(VLOOKUP($A30,Sheet5!$A:$O,13,0),0)</f>
        <v>0</v>
      </c>
      <c r="O30" s="30">
        <f>IFERROR(VLOOKUP($A30,Sheet5!$A:$O,14,0),0)</f>
        <v>0</v>
      </c>
    </row>
    <row r="31" spans="1:15" ht="15.75" customHeight="1" thickBot="1" x14ac:dyDescent="0.3">
      <c r="A31" s="39" t="s">
        <v>144</v>
      </c>
      <c r="B31" t="s">
        <v>148</v>
      </c>
      <c r="C31" s="30">
        <f t="shared" si="4"/>
        <v>17576222833.689999</v>
      </c>
      <c r="D31" s="30">
        <f>IFERROR(VLOOKUP($A31,Sheet5!$A:$O,3,0),0)</f>
        <v>635686934.82000005</v>
      </c>
      <c r="E31" s="30">
        <f>IFERROR(VLOOKUP($A31,Sheet5!$A:$O,4,0),0)</f>
        <v>986648086.14999998</v>
      </c>
      <c r="F31" s="30">
        <f>IFERROR(VLOOKUP($A31,Sheet5!$A:$O,5,0),0)</f>
        <v>3236167208.6700001</v>
      </c>
      <c r="G31" s="30">
        <f>IFERROR(VLOOKUP($A31,Sheet5!$A:$O,6,0),0)</f>
        <v>1462998034.4400001</v>
      </c>
      <c r="H31" s="30">
        <f>IFERROR(VLOOKUP($A31,Sheet5!$A:$O,7,0),0)</f>
        <v>1335579675.02</v>
      </c>
      <c r="I31" s="30">
        <f>IFERROR(VLOOKUP($A31,Sheet5!$A:$O,8,0),0)</f>
        <v>956118320.39999998</v>
      </c>
      <c r="J31" s="30">
        <f>IFERROR(VLOOKUP($A31,Sheet5!$A:$O,9,0),0)</f>
        <v>1731605846.96</v>
      </c>
      <c r="K31" s="30">
        <f>IFERROR(VLOOKUP($A31,Sheet5!$A:$O,10,0),0)</f>
        <v>2343864514.8499999</v>
      </c>
      <c r="L31" s="30">
        <f>IFERROR(VLOOKUP($A31,Sheet5!$A:$O,11,0),0)</f>
        <v>3574414820.7399998</v>
      </c>
      <c r="M31" s="30">
        <f>IFERROR(VLOOKUP($A31,Sheet5!$A:$O,12,0),0)</f>
        <v>1313139391.6400001</v>
      </c>
      <c r="N31" s="30">
        <f>IFERROR(VLOOKUP($A31,Sheet5!$A:$O,13,0),0)</f>
        <v>0</v>
      </c>
      <c r="O31" s="30">
        <f>IFERROR(VLOOKUP($A31,Sheet5!$A:$O,14,0),0)</f>
        <v>0</v>
      </c>
    </row>
    <row r="32" spans="1:15" ht="15.75" customHeight="1" thickBot="1" x14ac:dyDescent="0.3">
      <c r="B32" s="14" t="s">
        <v>105</v>
      </c>
      <c r="C32" s="31">
        <f>SUM(C33:C41)</f>
        <v>545404778.50999999</v>
      </c>
      <c r="D32" s="31">
        <f t="shared" ref="D32:O32" si="5">SUM(D33:D41)</f>
        <v>108690042.42</v>
      </c>
      <c r="E32" s="31">
        <f t="shared" si="5"/>
        <v>79469337.979999989</v>
      </c>
      <c r="F32" s="15">
        <f t="shared" si="5"/>
        <v>104889227.22</v>
      </c>
      <c r="G32" s="15">
        <f t="shared" si="5"/>
        <v>15657995.370000001</v>
      </c>
      <c r="H32" s="15">
        <f t="shared" si="5"/>
        <v>17825986.949999999</v>
      </c>
      <c r="I32" s="15">
        <f t="shared" si="5"/>
        <v>56177726.82</v>
      </c>
      <c r="J32" s="15">
        <f t="shared" si="5"/>
        <v>14145687.359999999</v>
      </c>
      <c r="K32" s="15">
        <f t="shared" si="5"/>
        <v>40693470.359999999</v>
      </c>
      <c r="L32" s="15">
        <f t="shared" si="5"/>
        <v>76125425.140000001</v>
      </c>
      <c r="M32" s="15">
        <f t="shared" si="5"/>
        <v>31729878.890000001</v>
      </c>
      <c r="N32" s="15">
        <f>SUM(N33:N41)</f>
        <v>0</v>
      </c>
      <c r="O32" s="15">
        <f t="shared" si="5"/>
        <v>0</v>
      </c>
    </row>
    <row r="33" spans="1:17" ht="15.75" customHeight="1" x14ac:dyDescent="0.25">
      <c r="A33" s="38" t="s">
        <v>47</v>
      </c>
      <c r="B33" t="s">
        <v>106</v>
      </c>
      <c r="C33" s="30">
        <f t="shared" ref="C33:C41" si="6">SUM(D33:O33)</f>
        <v>719597.75</v>
      </c>
      <c r="D33" s="30">
        <f>IFERROR(VLOOKUP($A33,Sheet5!$A:$O,3,0),0)</f>
        <v>0</v>
      </c>
      <c r="E33" s="30">
        <f>IFERROR(VLOOKUP($A33,Sheet5!$A:$O,4,0),0)</f>
        <v>0</v>
      </c>
      <c r="F33" s="30">
        <f>IFERROR(VLOOKUP($A33,Sheet5!$A:$O,5,0),0)</f>
        <v>180965</v>
      </c>
      <c r="G33" s="30">
        <f>IFERROR(VLOOKUP($A33,Sheet5!$A:$O,6,0),0)</f>
        <v>0</v>
      </c>
      <c r="H33" s="30">
        <f>IFERROR(VLOOKUP($A33,Sheet5!$A:$O,7,0),0)</f>
        <v>221398.8</v>
      </c>
      <c r="I33" s="30">
        <f>IFERROR(VLOOKUP($A33,Sheet5!$A:$O,8,0),0)</f>
        <v>0</v>
      </c>
      <c r="J33" s="30">
        <f>IFERROR(VLOOKUP($A33,Sheet5!$A:$O,9,0),0)</f>
        <v>23600</v>
      </c>
      <c r="K33" s="30">
        <f>IFERROR(VLOOKUP($A33,Sheet5!$A:$O,10,0),0)</f>
        <v>176006.88</v>
      </c>
      <c r="L33" s="30">
        <f>IFERROR(VLOOKUP($A33,Sheet5!$A:$O,11,0),0)</f>
        <v>0</v>
      </c>
      <c r="M33" s="30">
        <f>IFERROR(VLOOKUP($A33,Sheet5!$A:$O,12,0),0)</f>
        <v>117627.07</v>
      </c>
      <c r="N33" s="30">
        <f>IFERROR(VLOOKUP($A33,Sheet5!$A:$O,13,0),0)</f>
        <v>0</v>
      </c>
      <c r="O33" s="30">
        <f>IFERROR(VLOOKUP($A33,Sheet5!$A:$O,14,0),0)</f>
        <v>0</v>
      </c>
      <c r="Q33" s="6"/>
    </row>
    <row r="34" spans="1:17" ht="15.75" customHeight="1" x14ac:dyDescent="0.25">
      <c r="A34" s="39" t="s">
        <v>48</v>
      </c>
      <c r="B34" t="s">
        <v>107</v>
      </c>
      <c r="C34" s="30">
        <f t="shared" si="6"/>
        <v>378948396.29999995</v>
      </c>
      <c r="D34" s="30">
        <f>IFERROR(VLOOKUP($A34,Sheet5!$A:$O,3,0),0)</f>
        <v>90957946.420000002</v>
      </c>
      <c r="E34" s="30">
        <f>IFERROR(VLOOKUP($A34,Sheet5!$A:$O,4,0),0)</f>
        <v>35711098.030000001</v>
      </c>
      <c r="F34" s="30">
        <f>IFERROR(VLOOKUP($A34,Sheet5!$A:$O,5,0),0)</f>
        <v>56640311.770000003</v>
      </c>
      <c r="G34" s="30">
        <f>IFERROR(VLOOKUP($A34,Sheet5!$A:$O,6,0),0)</f>
        <v>7060810.3700000001</v>
      </c>
      <c r="H34" s="30">
        <f>IFERROR(VLOOKUP($A34,Sheet5!$A:$O,7,0),0)</f>
        <v>7511105.1699999999</v>
      </c>
      <c r="I34" s="30">
        <f>IFERROR(VLOOKUP($A34,Sheet5!$A:$O,8,0),0)</f>
        <v>50158146.5</v>
      </c>
      <c r="J34" s="30">
        <f>IFERROR(VLOOKUP($A34,Sheet5!$A:$O,9,0),0)</f>
        <v>12379007.359999999</v>
      </c>
      <c r="K34" s="30">
        <f>IFERROR(VLOOKUP($A34,Sheet5!$A:$O,10,0),0)</f>
        <v>16026967.210000001</v>
      </c>
      <c r="L34" s="30">
        <f>IFERROR(VLOOKUP($A34,Sheet5!$A:$O,11,0),0)</f>
        <v>72703119.689999998</v>
      </c>
      <c r="M34" s="30">
        <f>IFERROR(VLOOKUP($A34,Sheet5!$A:$O,12,0),0)</f>
        <v>29799883.780000001</v>
      </c>
      <c r="N34" s="30">
        <f>IFERROR(VLOOKUP($A34,Sheet5!$A:$O,13,0),0)</f>
        <v>0</v>
      </c>
      <c r="O34" s="30">
        <f>IFERROR(VLOOKUP($A34,Sheet5!$A:$O,14,0),0)</f>
        <v>0</v>
      </c>
      <c r="Q34" s="6"/>
    </row>
    <row r="35" spans="1:17" ht="15.75" customHeight="1" x14ac:dyDescent="0.25">
      <c r="A35" s="39" t="s">
        <v>49</v>
      </c>
      <c r="B35" t="s">
        <v>108</v>
      </c>
      <c r="C35" s="30">
        <f t="shared" si="6"/>
        <v>2044539.98</v>
      </c>
      <c r="D35" s="30">
        <f>IFERROR(VLOOKUP($A35,Sheet5!$A:$O,3,0),0)</f>
        <v>0</v>
      </c>
      <c r="E35" s="30">
        <f>IFERROR(VLOOKUP($A35,Sheet5!$A:$O,4,0),0)</f>
        <v>0</v>
      </c>
      <c r="F35" s="30">
        <f>IFERROR(VLOOKUP($A35,Sheet5!$A:$O,5,0),0)</f>
        <v>72901.58</v>
      </c>
      <c r="G35" s="30">
        <f>IFERROR(VLOOKUP($A35,Sheet5!$A:$O,6,0),0)</f>
        <v>0</v>
      </c>
      <c r="H35" s="30">
        <f>IFERROR(VLOOKUP($A35,Sheet5!$A:$O,7,0),0)</f>
        <v>365800</v>
      </c>
      <c r="I35" s="30">
        <f>IFERROR(VLOOKUP($A35,Sheet5!$A:$O,8,0),0)</f>
        <v>4130</v>
      </c>
      <c r="J35" s="30">
        <f>IFERROR(VLOOKUP($A35,Sheet5!$A:$O,9,0),0)</f>
        <v>230100</v>
      </c>
      <c r="K35" s="30">
        <f>IFERROR(VLOOKUP($A35,Sheet5!$A:$O,10,0),0)</f>
        <v>123994.4</v>
      </c>
      <c r="L35" s="30">
        <f>IFERROR(VLOOKUP($A35,Sheet5!$A:$O,11,0),0)</f>
        <v>564512</v>
      </c>
      <c r="M35" s="30">
        <f>IFERROR(VLOOKUP($A35,Sheet5!$A:$O,12,0),0)</f>
        <v>683102</v>
      </c>
      <c r="N35" s="30">
        <f>IFERROR(VLOOKUP($A35,Sheet5!$A:$O,13,0),0)</f>
        <v>0</v>
      </c>
      <c r="O35" s="30">
        <f>IFERROR(VLOOKUP($A35,Sheet5!$A:$O,14,0),0)</f>
        <v>0</v>
      </c>
    </row>
    <row r="36" spans="1:17" ht="15.75" customHeight="1" x14ac:dyDescent="0.25">
      <c r="A36" s="39" t="s">
        <v>50</v>
      </c>
      <c r="B36" t="s">
        <v>120</v>
      </c>
      <c r="C36" s="30">
        <f t="shared" si="6"/>
        <v>921147.92</v>
      </c>
      <c r="D36" s="30">
        <f>IFERROR(VLOOKUP($A36,Sheet5!$A:$O,3,0),0)</f>
        <v>0</v>
      </c>
      <c r="E36" s="30">
        <f>IFERROR(VLOOKUP($A36,Sheet5!$A:$O,4,0),0)</f>
        <v>387500</v>
      </c>
      <c r="F36" s="30">
        <f>IFERROR(VLOOKUP($A36,Sheet5!$A:$O,5,0),0)</f>
        <v>0</v>
      </c>
      <c r="G36" s="30">
        <f>IFERROR(VLOOKUP($A36,Sheet5!$A:$O,6,0),0)</f>
        <v>0</v>
      </c>
      <c r="H36" s="30">
        <f>IFERROR(VLOOKUP($A36,Sheet5!$A:$O,7,0),0)</f>
        <v>0</v>
      </c>
      <c r="I36" s="30">
        <f>IFERROR(VLOOKUP($A36,Sheet5!$A:$O,8,0),0)</f>
        <v>533647.92000000004</v>
      </c>
      <c r="J36" s="30">
        <f>IFERROR(VLOOKUP($A36,Sheet5!$A:$O,9,0),0)</f>
        <v>0</v>
      </c>
      <c r="K36" s="30">
        <f>IFERROR(VLOOKUP($A36,Sheet5!$A:$O,10,0),0)</f>
        <v>0</v>
      </c>
      <c r="L36" s="30">
        <f>IFERROR(VLOOKUP($A36,Sheet5!$A:$O,11,0),0)</f>
        <v>0</v>
      </c>
      <c r="M36" s="30">
        <f>IFERROR(VLOOKUP($A36,Sheet5!$A:$O,12,0),0)</f>
        <v>0</v>
      </c>
      <c r="N36" s="30">
        <f>IFERROR(VLOOKUP($A36,Sheet5!$A:$O,13,0),0)</f>
        <v>0</v>
      </c>
      <c r="O36" s="30">
        <f>IFERROR(VLOOKUP($A36,Sheet5!$A:$O,14,0),0)</f>
        <v>0</v>
      </c>
    </row>
    <row r="37" spans="1:17" ht="15.75" customHeight="1" x14ac:dyDescent="0.25">
      <c r="A37" s="39" t="s">
        <v>51</v>
      </c>
      <c r="B37" t="s">
        <v>109</v>
      </c>
      <c r="C37" s="30">
        <f t="shared" si="6"/>
        <v>998711.22</v>
      </c>
      <c r="D37" s="30">
        <f>IFERROR(VLOOKUP($A37,Sheet5!$A:$O,3,0),0)</f>
        <v>0</v>
      </c>
      <c r="E37" s="30">
        <f>IFERROR(VLOOKUP($A37,Sheet5!$A:$O,4,0),0)</f>
        <v>0</v>
      </c>
      <c r="F37" s="30">
        <f>IFERROR(VLOOKUP($A37,Sheet5!$A:$O,5,0),0)</f>
        <v>391631.9</v>
      </c>
      <c r="G37" s="30">
        <f>IFERROR(VLOOKUP($A37,Sheet5!$A:$O,6,0),0)</f>
        <v>568465</v>
      </c>
      <c r="H37" s="30">
        <f>IFERROR(VLOOKUP($A37,Sheet5!$A:$O,7,0),0)</f>
        <v>0</v>
      </c>
      <c r="I37" s="30">
        <f>IFERROR(VLOOKUP($A37,Sheet5!$A:$O,8,0),0)</f>
        <v>0</v>
      </c>
      <c r="J37" s="30">
        <f>IFERROR(VLOOKUP($A37,Sheet5!$A:$O,9,0),0)</f>
        <v>0</v>
      </c>
      <c r="K37" s="30">
        <f>IFERROR(VLOOKUP($A37,Sheet5!$A:$O,10,0),0)</f>
        <v>38614.32</v>
      </c>
      <c r="L37" s="30">
        <f>IFERROR(VLOOKUP($A37,Sheet5!$A:$O,11,0),0)</f>
        <v>0</v>
      </c>
      <c r="M37" s="30">
        <f>IFERROR(VLOOKUP($A37,Sheet5!$A:$O,12,0),0)</f>
        <v>0</v>
      </c>
      <c r="N37" s="30">
        <f>IFERROR(VLOOKUP($A37,Sheet5!$A:$O,13,0),0)</f>
        <v>0</v>
      </c>
      <c r="O37" s="30">
        <f>IFERROR(VLOOKUP($A37,Sheet5!$A:$O,14,0),0)</f>
        <v>0</v>
      </c>
    </row>
    <row r="38" spans="1:17" ht="15.75" customHeight="1" x14ac:dyDescent="0.25">
      <c r="A38" s="39" t="s">
        <v>52</v>
      </c>
      <c r="B38" t="s">
        <v>137</v>
      </c>
      <c r="C38" s="30">
        <f t="shared" si="6"/>
        <v>0</v>
      </c>
      <c r="D38" s="30">
        <f>IFERROR(VLOOKUP($A38,Sheet5!$A:$O,3,0),0)</f>
        <v>0</v>
      </c>
      <c r="E38" s="30">
        <f>IFERROR(VLOOKUP($A38,Sheet5!$A:$O,4,0),0)</f>
        <v>0</v>
      </c>
      <c r="F38" s="30">
        <f>IFERROR(VLOOKUP($A38,Sheet5!$A:$O,5,0),0)</f>
        <v>0</v>
      </c>
      <c r="G38" s="30">
        <f>IFERROR(VLOOKUP($A38,Sheet5!$A:$O,6,0),0)</f>
        <v>0</v>
      </c>
      <c r="H38" s="30">
        <f>IFERROR(VLOOKUP($A38,Sheet5!$A:$O,7,0),0)</f>
        <v>0</v>
      </c>
      <c r="I38" s="30">
        <f>IFERROR(VLOOKUP($A38,Sheet5!$A:$O,8,0),0)</f>
        <v>0</v>
      </c>
      <c r="J38" s="30">
        <f>IFERROR(VLOOKUP($A38,Sheet5!$A:$O,9,0),0)</f>
        <v>0</v>
      </c>
      <c r="K38" s="30">
        <f>IFERROR(VLOOKUP($A38,Sheet5!$A:$O,10,0),0)</f>
        <v>0</v>
      </c>
      <c r="L38" s="30">
        <f>IFERROR(VLOOKUP($A38,Sheet5!$A:$O,11,0),0)</f>
        <v>0</v>
      </c>
      <c r="M38" s="30">
        <f>IFERROR(VLOOKUP($A38,Sheet5!$A:$O,12,0),0)</f>
        <v>0</v>
      </c>
      <c r="N38" s="30">
        <f>IFERROR(VLOOKUP($A38,Sheet5!$A:$O,13,0),0)</f>
        <v>0</v>
      </c>
      <c r="O38" s="30">
        <f>IFERROR(VLOOKUP($A38,Sheet5!$A:$O,14,0),0)</f>
        <v>0</v>
      </c>
    </row>
    <row r="39" spans="1:17" ht="15.75" customHeight="1" x14ac:dyDescent="0.25">
      <c r="A39" s="39" t="s">
        <v>53</v>
      </c>
      <c r="B39" t="s">
        <v>110</v>
      </c>
      <c r="C39" s="30">
        <f t="shared" si="6"/>
        <v>10146432.15</v>
      </c>
      <c r="D39" s="30">
        <f>IFERROR(VLOOKUP($A39,Sheet5!$A:$O,3,0),0)</f>
        <v>0</v>
      </c>
      <c r="E39" s="30">
        <f>IFERROR(VLOOKUP($A39,Sheet5!$A:$O,4,0),0)</f>
        <v>134665.19</v>
      </c>
      <c r="F39" s="30">
        <f>IFERROR(VLOOKUP($A39,Sheet5!$A:$O,5,0),0)</f>
        <v>2098070.96</v>
      </c>
      <c r="G39" s="30">
        <f>IFERROR(VLOOKUP($A39,Sheet5!$A:$O,6,0),0)</f>
        <v>0</v>
      </c>
      <c r="H39" s="30">
        <f>IFERROR(VLOOKUP($A39,Sheet5!$A:$O,7,0),0)</f>
        <v>2000000</v>
      </c>
      <c r="I39" s="30">
        <f>IFERROR(VLOOKUP($A39,Sheet5!$A:$O,8,0),0)</f>
        <v>0</v>
      </c>
      <c r="J39" s="30">
        <f>IFERROR(VLOOKUP($A39,Sheet5!$A:$O,9,0),0)</f>
        <v>1500000</v>
      </c>
      <c r="K39" s="30">
        <f>IFERROR(VLOOKUP($A39,Sheet5!$A:$O,10,0),0)</f>
        <v>1413696</v>
      </c>
      <c r="L39" s="30">
        <f>IFERROR(VLOOKUP($A39,Sheet5!$A:$O,11,0),0)</f>
        <v>2000000</v>
      </c>
      <c r="M39" s="30">
        <f>IFERROR(VLOOKUP($A39,Sheet5!$A:$O,12,0),0)</f>
        <v>1000000</v>
      </c>
      <c r="N39" s="30">
        <f>IFERROR(VLOOKUP($A39,Sheet5!$A:$O,13,0),0)</f>
        <v>0</v>
      </c>
      <c r="O39" s="30">
        <f>IFERROR(VLOOKUP($A39,Sheet5!$A:$O,14,0),0)</f>
        <v>0</v>
      </c>
    </row>
    <row r="40" spans="1:17" ht="15.75" customHeight="1" x14ac:dyDescent="0.25">
      <c r="A40" s="39" t="s">
        <v>195</v>
      </c>
      <c r="B40" t="s">
        <v>194</v>
      </c>
      <c r="C40" s="30">
        <f t="shared" si="6"/>
        <v>0</v>
      </c>
      <c r="D40" s="30">
        <f>IFERROR(VLOOKUP($A40,Sheet5!$A:$O,3,0),0)</f>
        <v>0</v>
      </c>
      <c r="E40" s="30">
        <f>IFERROR(VLOOKUP($A40,Sheet5!$A:$O,4,0),0)</f>
        <v>0</v>
      </c>
      <c r="F40" s="30">
        <f>IFERROR(VLOOKUP($A40,Sheet5!$A:$O,5,0),0)</f>
        <v>0</v>
      </c>
      <c r="G40" s="30">
        <f>IFERROR(VLOOKUP($A40,Sheet5!$A:$O,6,0),0)</f>
        <v>0</v>
      </c>
      <c r="H40" s="30">
        <f>IFERROR(VLOOKUP($A40,Sheet5!$A:$O,7,0),0)</f>
        <v>0</v>
      </c>
      <c r="I40" s="30">
        <f>IFERROR(VLOOKUP($A40,Sheet5!$A:$O,8,0),0)</f>
        <v>0</v>
      </c>
      <c r="J40" s="30">
        <f>IFERROR(VLOOKUP($A40,Sheet5!$A:$O,9,0),0)</f>
        <v>0</v>
      </c>
      <c r="K40" s="30">
        <f>IFERROR(VLOOKUP($A40,Sheet5!$A:$O,10,0),0)</f>
        <v>0</v>
      </c>
      <c r="L40" s="30">
        <f>IFERROR(VLOOKUP($A40,Sheet5!$A:$O,11,0),0)</f>
        <v>0</v>
      </c>
      <c r="M40" s="30">
        <f>IFERROR(VLOOKUP($A40,Sheet5!$A:$O,12,0),0)</f>
        <v>0</v>
      </c>
      <c r="N40" s="30">
        <f>IFERROR(VLOOKUP($A40,Sheet5!$A:$O,13,0),0)</f>
        <v>0</v>
      </c>
      <c r="O40" s="30">
        <f>IFERROR(VLOOKUP($A40,Sheet5!$A:$O,14,0),0)</f>
        <v>0</v>
      </c>
    </row>
    <row r="41" spans="1:17" ht="15.75" customHeight="1" thickBot="1" x14ac:dyDescent="0.3">
      <c r="A41" s="39" t="s">
        <v>54</v>
      </c>
      <c r="B41" t="s">
        <v>111</v>
      </c>
      <c r="C41" s="30">
        <f t="shared" si="6"/>
        <v>151625953.19</v>
      </c>
      <c r="D41" s="30">
        <f>IFERROR(VLOOKUP($A41,Sheet5!$A:$O,3,0),0)</f>
        <v>17732096</v>
      </c>
      <c r="E41" s="30">
        <f>IFERROR(VLOOKUP($A41,Sheet5!$A:$O,4,0),0)</f>
        <v>43236074.759999998</v>
      </c>
      <c r="F41" s="30">
        <f>IFERROR(VLOOKUP($A41,Sheet5!$A:$O,5,0),0)</f>
        <v>45505346.009999998</v>
      </c>
      <c r="G41" s="30">
        <f>IFERROR(VLOOKUP($A41,Sheet5!$A:$O,6,0),0)</f>
        <v>8028720</v>
      </c>
      <c r="H41" s="30">
        <f>IFERROR(VLOOKUP($A41,Sheet5!$A:$O,7,0),0)</f>
        <v>7727682.9800000004</v>
      </c>
      <c r="I41" s="30">
        <f>IFERROR(VLOOKUP($A41,Sheet5!$A:$O,8,0),0)</f>
        <v>5481802.4000000004</v>
      </c>
      <c r="J41" s="30">
        <f>IFERROR(VLOOKUP($A41,Sheet5!$A:$O,9,0),0)</f>
        <v>12980</v>
      </c>
      <c r="K41" s="30">
        <f>IFERROR(VLOOKUP($A41,Sheet5!$A:$O,10,0),0)</f>
        <v>22914191.550000001</v>
      </c>
      <c r="L41" s="30">
        <f>IFERROR(VLOOKUP($A41,Sheet5!$A:$O,11,0),0)</f>
        <v>857793.45</v>
      </c>
      <c r="M41" s="30">
        <f>IFERROR(VLOOKUP($A41,Sheet5!$A:$O,12,0),0)</f>
        <v>129266.04</v>
      </c>
      <c r="N41" s="30">
        <f>IFERROR(VLOOKUP($A41,Sheet5!$A:$O,13,0),0)</f>
        <v>0</v>
      </c>
      <c r="O41" s="30">
        <f>IFERROR(VLOOKUP($A41,Sheet5!$A:$O,14,0),0)</f>
        <v>0</v>
      </c>
    </row>
    <row r="42" spans="1:17" ht="15.75" customHeight="1" thickBot="1" x14ac:dyDescent="0.3">
      <c r="B42" s="14" t="s">
        <v>112</v>
      </c>
      <c r="C42" s="31">
        <f t="shared" ref="C42:O42" si="7">SUM(C43:C49)</f>
        <v>694200606.92000008</v>
      </c>
      <c r="D42" s="31">
        <f t="shared" si="7"/>
        <v>0</v>
      </c>
      <c r="E42" s="31">
        <f t="shared" si="7"/>
        <v>83424241.950000003</v>
      </c>
      <c r="F42" s="15">
        <f t="shared" si="7"/>
        <v>98329476</v>
      </c>
      <c r="G42" s="15">
        <f t="shared" si="7"/>
        <v>98582316</v>
      </c>
      <c r="H42" s="15">
        <f t="shared" si="7"/>
        <v>98699909</v>
      </c>
      <c r="I42" s="15">
        <f t="shared" si="7"/>
        <v>103316302.53</v>
      </c>
      <c r="J42" s="15">
        <f t="shared" si="7"/>
        <v>131854.93</v>
      </c>
      <c r="K42" s="15">
        <f t="shared" si="7"/>
        <v>123935.94</v>
      </c>
      <c r="L42" s="15">
        <f t="shared" si="7"/>
        <v>211552428.99000001</v>
      </c>
      <c r="M42" s="15">
        <f t="shared" si="7"/>
        <v>40141.58</v>
      </c>
      <c r="N42" s="15">
        <f>SUM(N43:N49)</f>
        <v>0</v>
      </c>
      <c r="O42" s="15">
        <f t="shared" si="7"/>
        <v>0</v>
      </c>
    </row>
    <row r="43" spans="1:17" ht="15.75" customHeight="1" x14ac:dyDescent="0.25">
      <c r="A43" s="38" t="s">
        <v>55</v>
      </c>
      <c r="B43" t="s">
        <v>113</v>
      </c>
      <c r="C43" s="30">
        <f t="shared" ref="C43:C49" si="8">SUM(D43:O43)</f>
        <v>295932.45</v>
      </c>
      <c r="D43" s="30">
        <f>IFERROR(VLOOKUP($A43,Sheet5!$A:$O,3,0),0)</f>
        <v>0</v>
      </c>
      <c r="E43" s="30">
        <f>IFERROR(VLOOKUP($A43,Sheet5!$A:$O,4,0),0)</f>
        <v>0</v>
      </c>
      <c r="F43" s="30">
        <f>IFERROR(VLOOKUP($A43,Sheet5!$A:$O,5,0),0)</f>
        <v>0</v>
      </c>
      <c r="G43" s="30">
        <f>IFERROR(VLOOKUP($A43,Sheet5!$A:$O,6,0),0)</f>
        <v>0</v>
      </c>
      <c r="H43" s="30">
        <f>IFERROR(VLOOKUP($A43,Sheet5!$A:$O,7,0),0)</f>
        <v>0</v>
      </c>
      <c r="I43" s="30">
        <f>IFERROR(VLOOKUP($A43,Sheet5!$A:$O,8,0),0)</f>
        <v>0</v>
      </c>
      <c r="J43" s="30">
        <f>IFERROR(VLOOKUP($A43,Sheet5!$A:$O,9,0),0)</f>
        <v>131854.93</v>
      </c>
      <c r="K43" s="30">
        <f>IFERROR(VLOOKUP($A43,Sheet5!$A:$O,10,0),0)</f>
        <v>123935.94</v>
      </c>
      <c r="L43" s="30">
        <f>IFERROR(VLOOKUP($A43,Sheet5!$A:$O,11,0),0)</f>
        <v>0</v>
      </c>
      <c r="M43" s="30">
        <f>IFERROR(VLOOKUP($A43,Sheet5!$A:$O,12,0),0)</f>
        <v>40141.58</v>
      </c>
      <c r="N43" s="30">
        <f>IFERROR(VLOOKUP($A43,Sheet5!$A:$O,13,0),0)</f>
        <v>0</v>
      </c>
      <c r="O43" s="30">
        <f>IFERROR(VLOOKUP($A43,Sheet5!$A:$O,14,0),0)</f>
        <v>0</v>
      </c>
    </row>
    <row r="44" spans="1:17" ht="15.75" customHeight="1" x14ac:dyDescent="0.25">
      <c r="A44" s="39" t="s">
        <v>152</v>
      </c>
      <c r="B44" t="s">
        <v>196</v>
      </c>
      <c r="C44" s="30">
        <f t="shared" si="8"/>
        <v>0</v>
      </c>
      <c r="D44" s="30">
        <f>IFERROR(VLOOKUP($A44,Sheet5!$A:$O,3,0),0)</f>
        <v>0</v>
      </c>
      <c r="E44" s="30">
        <f>IFERROR(VLOOKUP($A44,Sheet5!$A:$O,4,0),0)</f>
        <v>0</v>
      </c>
      <c r="F44" s="30">
        <f>IFERROR(VLOOKUP($A44,Sheet5!$A:$O,5,0),0)</f>
        <v>0</v>
      </c>
      <c r="G44" s="30">
        <f>IFERROR(VLOOKUP($A44,Sheet5!$A:$O,6,0),0)</f>
        <v>0</v>
      </c>
      <c r="H44" s="30">
        <f>IFERROR(VLOOKUP($A44,Sheet5!$A:$O,7,0),0)</f>
        <v>0</v>
      </c>
      <c r="I44" s="30">
        <f>IFERROR(VLOOKUP($A44,Sheet5!$A:$O,8,0),0)</f>
        <v>0</v>
      </c>
      <c r="J44" s="30">
        <f>IFERROR(VLOOKUP($A44,Sheet5!$A:$O,9,0),0)</f>
        <v>0</v>
      </c>
      <c r="K44" s="30">
        <f>IFERROR(VLOOKUP($A44,Sheet5!$A:$O,10,0),0)</f>
        <v>0</v>
      </c>
      <c r="L44" s="30">
        <f>IFERROR(VLOOKUP($A44,Sheet5!$A:$O,11,0),0)</f>
        <v>0</v>
      </c>
      <c r="M44" s="30">
        <f>IFERROR(VLOOKUP($A44,Sheet5!$A:$O,12,0),0)</f>
        <v>0</v>
      </c>
      <c r="N44" s="30">
        <f>IFERROR(VLOOKUP($A44,Sheet5!$A:$O,13,0),0)</f>
        <v>0</v>
      </c>
      <c r="O44" s="30">
        <f>IFERROR(VLOOKUP($A44,Sheet5!$A:$O,14,0),0)</f>
        <v>0</v>
      </c>
    </row>
    <row r="45" spans="1:17" ht="15.75" customHeight="1" x14ac:dyDescent="0.25">
      <c r="A45" s="39" t="s">
        <v>153</v>
      </c>
      <c r="B45" t="s">
        <v>197</v>
      </c>
      <c r="C45" s="30">
        <f t="shared" si="8"/>
        <v>0</v>
      </c>
      <c r="D45" s="30">
        <f>IFERROR(VLOOKUP($A45,Sheet5!$A:$O,3,0),0)</f>
        <v>0</v>
      </c>
      <c r="E45" s="30">
        <f>IFERROR(VLOOKUP($A45,Sheet5!$A:$O,4,0),0)</f>
        <v>0</v>
      </c>
      <c r="F45" s="30">
        <f>IFERROR(VLOOKUP($A45,Sheet5!$A:$O,5,0),0)</f>
        <v>0</v>
      </c>
      <c r="G45" s="30">
        <f>IFERROR(VLOOKUP($A45,Sheet5!$A:$O,6,0),0)</f>
        <v>0</v>
      </c>
      <c r="H45" s="30">
        <f>IFERROR(VLOOKUP($A45,Sheet5!$A:$O,7,0),0)</f>
        <v>0</v>
      </c>
      <c r="I45" s="30">
        <f>IFERROR(VLOOKUP($A45,Sheet5!$A:$O,8,0),0)</f>
        <v>0</v>
      </c>
      <c r="J45" s="30">
        <f>IFERROR(VLOOKUP($A45,Sheet5!$A:$O,9,0),0)</f>
        <v>0</v>
      </c>
      <c r="K45" s="30">
        <f>IFERROR(VLOOKUP($A45,Sheet5!$A:$O,10,0),0)</f>
        <v>0</v>
      </c>
      <c r="L45" s="30">
        <f>IFERROR(VLOOKUP($A45,Sheet5!$A:$O,11,0),0)</f>
        <v>0</v>
      </c>
      <c r="M45" s="30">
        <f>IFERROR(VLOOKUP($A45,Sheet5!$A:$O,12,0),0)</f>
        <v>0</v>
      </c>
      <c r="N45" s="30">
        <f>IFERROR(VLOOKUP($A45,Sheet5!$A:$O,13,0),0)</f>
        <v>0</v>
      </c>
      <c r="O45" s="30">
        <f>IFERROR(VLOOKUP($A45,Sheet5!$A:$O,14,0),0)</f>
        <v>0</v>
      </c>
    </row>
    <row r="46" spans="1:17" ht="15.75" customHeight="1" x14ac:dyDescent="0.25">
      <c r="A46" s="39" t="s">
        <v>155</v>
      </c>
      <c r="B46" t="s">
        <v>198</v>
      </c>
      <c r="C46" s="30">
        <f t="shared" si="8"/>
        <v>0</v>
      </c>
      <c r="D46" s="30">
        <f>IFERROR(VLOOKUP($A46,Sheet5!$A:$O,3,0),0)</f>
        <v>0</v>
      </c>
      <c r="E46" s="30">
        <f>IFERROR(VLOOKUP($A46,Sheet5!$A:$O,4,0),0)</f>
        <v>0</v>
      </c>
      <c r="F46" s="30">
        <f>IFERROR(VLOOKUP($A46,Sheet5!$A:$O,5,0),0)</f>
        <v>0</v>
      </c>
      <c r="G46" s="30">
        <f>IFERROR(VLOOKUP($A46,Sheet5!$A:$O,6,0),0)</f>
        <v>0</v>
      </c>
      <c r="H46" s="30">
        <f>IFERROR(VLOOKUP($A46,Sheet5!$A:$O,7,0),0)</f>
        <v>0</v>
      </c>
      <c r="I46" s="30">
        <f>IFERROR(VLOOKUP($A46,Sheet5!$A:$O,8,0),0)</f>
        <v>0</v>
      </c>
      <c r="J46" s="30">
        <f>IFERROR(VLOOKUP($A46,Sheet5!$A:$O,9,0),0)</f>
        <v>0</v>
      </c>
      <c r="K46" s="30">
        <f>IFERROR(VLOOKUP($A46,Sheet5!$A:$O,10,0),0)</f>
        <v>0</v>
      </c>
      <c r="L46" s="30">
        <f>IFERROR(VLOOKUP($A46,Sheet5!$A:$O,11,0),0)</f>
        <v>0</v>
      </c>
      <c r="M46" s="30">
        <f>IFERROR(VLOOKUP($A46,Sheet5!$A:$O,12,0),0)</f>
        <v>0</v>
      </c>
      <c r="N46" s="30">
        <f>IFERROR(VLOOKUP($A46,Sheet5!$A:$O,13,0),0)</f>
        <v>0</v>
      </c>
      <c r="O46" s="30">
        <f>IFERROR(VLOOKUP($A46,Sheet5!$A:$O,14,0),0)</f>
        <v>0</v>
      </c>
    </row>
    <row r="47" spans="1:17" ht="15.75" customHeight="1" x14ac:dyDescent="0.25">
      <c r="A47" s="39" t="s">
        <v>157</v>
      </c>
      <c r="B47" t="s">
        <v>199</v>
      </c>
      <c r="C47" s="30">
        <f t="shared" si="8"/>
        <v>0</v>
      </c>
      <c r="D47" s="30">
        <f>IFERROR(VLOOKUP($A47,Sheet5!$A:$O,3,0),0)</f>
        <v>0</v>
      </c>
      <c r="E47" s="30">
        <f>IFERROR(VLOOKUP($A47,Sheet5!$A:$O,4,0),0)</f>
        <v>0</v>
      </c>
      <c r="F47" s="30">
        <f>IFERROR(VLOOKUP($A47,Sheet5!$A:$O,5,0),0)</f>
        <v>0</v>
      </c>
      <c r="G47" s="30">
        <f>IFERROR(VLOOKUP($A47,Sheet5!$A:$O,6,0),0)</f>
        <v>0</v>
      </c>
      <c r="H47" s="30">
        <f>IFERROR(VLOOKUP($A47,Sheet5!$A:$O,7,0),0)</f>
        <v>0</v>
      </c>
      <c r="I47" s="30">
        <f>IFERROR(VLOOKUP($A47,Sheet5!$A:$O,8,0),0)</f>
        <v>0</v>
      </c>
      <c r="J47" s="30">
        <f>IFERROR(VLOOKUP($A47,Sheet5!$A:$O,9,0),0)</f>
        <v>0</v>
      </c>
      <c r="K47" s="30">
        <f>IFERROR(VLOOKUP($A47,Sheet5!$A:$O,10,0),0)</f>
        <v>0</v>
      </c>
      <c r="L47" s="30">
        <f>IFERROR(VLOOKUP($A47,Sheet5!$A:$O,11,0),0)</f>
        <v>0</v>
      </c>
      <c r="M47" s="30">
        <f>IFERROR(VLOOKUP($A47,Sheet5!$A:$O,12,0),0)</f>
        <v>0</v>
      </c>
      <c r="N47" s="30">
        <f>IFERROR(VLOOKUP($A47,Sheet5!$A:$O,13,0),0)</f>
        <v>0</v>
      </c>
      <c r="O47" s="30">
        <f>IFERROR(VLOOKUP($A47,Sheet5!$A:$O,14,0),0)</f>
        <v>0</v>
      </c>
    </row>
    <row r="48" spans="1:17" ht="15.75" customHeight="1" x14ac:dyDescent="0.25">
      <c r="A48" s="39" t="s">
        <v>159</v>
      </c>
      <c r="B48" t="s">
        <v>200</v>
      </c>
      <c r="C48" s="30">
        <f t="shared" si="8"/>
        <v>0</v>
      </c>
      <c r="D48" s="30">
        <f>IFERROR(VLOOKUP($A48,Sheet5!$A:$O,3,0),0)</f>
        <v>0</v>
      </c>
      <c r="E48" s="30">
        <f>IFERROR(VLOOKUP($A48,Sheet5!$A:$O,4,0),0)</f>
        <v>0</v>
      </c>
      <c r="F48" s="30">
        <f>IFERROR(VLOOKUP($A48,Sheet5!$A:$O,5,0),0)</f>
        <v>0</v>
      </c>
      <c r="G48" s="30">
        <f>IFERROR(VLOOKUP($A48,Sheet5!$A:$O,6,0),0)</f>
        <v>0</v>
      </c>
      <c r="H48" s="30">
        <f>IFERROR(VLOOKUP($A48,Sheet5!$A:$O,7,0),0)</f>
        <v>0</v>
      </c>
      <c r="I48" s="30">
        <f>IFERROR(VLOOKUP($A48,Sheet5!$A:$O,8,0),0)</f>
        <v>0</v>
      </c>
      <c r="J48" s="30">
        <f>IFERROR(VLOOKUP($A48,Sheet5!$A:$O,9,0),0)</f>
        <v>0</v>
      </c>
      <c r="K48" s="30">
        <f>IFERROR(VLOOKUP($A48,Sheet5!$A:$O,10,0),0)</f>
        <v>0</v>
      </c>
      <c r="L48" s="30">
        <f>IFERROR(VLOOKUP($A48,Sheet5!$A:$O,11,0),0)</f>
        <v>0</v>
      </c>
      <c r="M48" s="30">
        <f>IFERROR(VLOOKUP($A48,Sheet5!$A:$O,12,0),0)</f>
        <v>0</v>
      </c>
      <c r="N48" s="30">
        <f>IFERROR(VLOOKUP($A48,Sheet5!$A:$O,13,0),0)</f>
        <v>0</v>
      </c>
      <c r="O48" s="30">
        <f>IFERROR(VLOOKUP($A48,Sheet5!$A:$O,14,0),0)</f>
        <v>0</v>
      </c>
    </row>
    <row r="49" spans="1:15" ht="15.75" customHeight="1" thickBot="1" x14ac:dyDescent="0.3">
      <c r="A49" s="39" t="s">
        <v>56</v>
      </c>
      <c r="B49" t="s">
        <v>114</v>
      </c>
      <c r="C49" s="30">
        <f t="shared" si="8"/>
        <v>693904674.47000003</v>
      </c>
      <c r="D49" s="30">
        <f>IFERROR(VLOOKUP($A49,Sheet5!$A:$O,3,0),0)</f>
        <v>0</v>
      </c>
      <c r="E49" s="30">
        <f>IFERROR(VLOOKUP($A49,Sheet5!$A:$O,4,0),0)</f>
        <v>83424241.950000003</v>
      </c>
      <c r="F49" s="30">
        <f>IFERROR(VLOOKUP($A49,Sheet5!$A:$O,5,0),0)</f>
        <v>98329476</v>
      </c>
      <c r="G49" s="30">
        <f>IFERROR(VLOOKUP($A49,Sheet5!$A:$O,6,0),0)</f>
        <v>98582316</v>
      </c>
      <c r="H49" s="30">
        <f>IFERROR(VLOOKUP($A49,Sheet5!$A:$O,7,0),0)</f>
        <v>98699909</v>
      </c>
      <c r="I49" s="30">
        <f>IFERROR(VLOOKUP($A49,Sheet5!$A:$O,8,0),0)</f>
        <v>103316302.53</v>
      </c>
      <c r="J49" s="30">
        <f>IFERROR(VLOOKUP($A49,Sheet5!$A:$O,9,0),0)</f>
        <v>0</v>
      </c>
      <c r="K49" s="30">
        <f>IFERROR(VLOOKUP($A49,Sheet5!$A:$O,10,0),0)</f>
        <v>0</v>
      </c>
      <c r="L49" s="30">
        <f>IFERROR(VLOOKUP($A49,Sheet5!$A:$O,11,0),0)</f>
        <v>211552428.99000001</v>
      </c>
      <c r="M49" s="30">
        <f>IFERROR(VLOOKUP($A49,Sheet5!$A:$O,12,0),0)</f>
        <v>0</v>
      </c>
      <c r="N49" s="30">
        <f>IFERROR(VLOOKUP($A49,Sheet5!$A:$O,13,0),0)</f>
        <v>0</v>
      </c>
      <c r="O49" s="30">
        <f>IFERROR(VLOOKUP($A49,Sheet5!$A:$O,14,0),0)</f>
        <v>0</v>
      </c>
    </row>
    <row r="50" spans="1:15" ht="15.75" customHeight="1" thickBot="1" x14ac:dyDescent="0.3">
      <c r="B50" s="14" t="s">
        <v>161</v>
      </c>
      <c r="C50" s="31">
        <f t="shared" ref="C50:M50" si="9">SUM(C51:C57)</f>
        <v>0</v>
      </c>
      <c r="D50" s="31">
        <f t="shared" si="9"/>
        <v>0</v>
      </c>
      <c r="E50" s="31">
        <f t="shared" si="9"/>
        <v>0</v>
      </c>
      <c r="F50" s="15">
        <f t="shared" si="9"/>
        <v>0</v>
      </c>
      <c r="G50" s="15">
        <f t="shared" si="9"/>
        <v>0</v>
      </c>
      <c r="H50" s="15">
        <f t="shared" si="9"/>
        <v>0</v>
      </c>
      <c r="I50" s="15">
        <f t="shared" si="9"/>
        <v>0</v>
      </c>
      <c r="J50" s="15">
        <f t="shared" si="9"/>
        <v>0</v>
      </c>
      <c r="K50" s="15">
        <f t="shared" si="9"/>
        <v>0</v>
      </c>
      <c r="L50" s="15">
        <f t="shared" si="9"/>
        <v>0</v>
      </c>
      <c r="M50" s="15">
        <f t="shared" si="9"/>
        <v>0</v>
      </c>
      <c r="N50" s="15">
        <f>SUM(N51:N57)</f>
        <v>0</v>
      </c>
      <c r="O50" s="15">
        <f>SUM(O51:O57)</f>
        <v>0</v>
      </c>
    </row>
    <row r="51" spans="1:15" ht="15.75" customHeight="1" x14ac:dyDescent="0.25">
      <c r="A51" s="39" t="s">
        <v>217</v>
      </c>
      <c r="B51" t="s">
        <v>162</v>
      </c>
      <c r="C51" s="30">
        <f t="shared" ref="C51:C57" si="10">SUM(D51:O51)</f>
        <v>0</v>
      </c>
      <c r="D51" s="30">
        <f>IFERROR(VLOOKUP($A51,Sheet5!$A:$O,3,0),0)</f>
        <v>0</v>
      </c>
      <c r="E51" s="30">
        <f>IFERROR(VLOOKUP($A51,Sheet5!$A:$O,4,0),0)</f>
        <v>0</v>
      </c>
      <c r="F51" s="30">
        <f>IFERROR(VLOOKUP($A51,Sheet5!$A:$O,5,0),0)</f>
        <v>0</v>
      </c>
      <c r="G51" s="30">
        <f>IFERROR(VLOOKUP($A51,Sheet5!$A:$O,6,0),0)</f>
        <v>0</v>
      </c>
      <c r="H51" s="30">
        <f>IFERROR(VLOOKUP($A51,Sheet5!$A:$O,7,0),0)</f>
        <v>0</v>
      </c>
      <c r="I51" s="30">
        <f>IFERROR(VLOOKUP($A51,Sheet5!$A:$O,8,0),0)</f>
        <v>0</v>
      </c>
      <c r="J51" s="30">
        <f>IFERROR(VLOOKUP($A51,Sheet5!$A:$O,9,0),0)</f>
        <v>0</v>
      </c>
      <c r="K51" s="30">
        <f>IFERROR(VLOOKUP($A51,Sheet5!$A:$O,10,0),0)</f>
        <v>0</v>
      </c>
      <c r="L51" s="30">
        <f>IFERROR(VLOOKUP($A51,Sheet5!$A:$O,11,0),0)</f>
        <v>0</v>
      </c>
      <c r="M51" s="30">
        <f>IFERROR(VLOOKUP($A51,Sheet5!$A:$O,12,0),0)</f>
        <v>0</v>
      </c>
      <c r="N51" s="30">
        <f>IFERROR(VLOOKUP($A51,Sheet5!$A:$O,13,0),0)</f>
        <v>0</v>
      </c>
      <c r="O51" s="30">
        <f>IFERROR(VLOOKUP($A51,Sheet5!$A:$O,14,0),0)</f>
        <v>0</v>
      </c>
    </row>
    <row r="52" spans="1:15" ht="15.75" customHeight="1" x14ac:dyDescent="0.25">
      <c r="A52" s="39" t="s">
        <v>218</v>
      </c>
      <c r="B52" t="s">
        <v>163</v>
      </c>
      <c r="C52" s="30">
        <f t="shared" si="10"/>
        <v>0</v>
      </c>
      <c r="D52" s="30">
        <f>IFERROR(VLOOKUP($A52,Sheet5!$A:$O,3,0),0)</f>
        <v>0</v>
      </c>
      <c r="E52" s="30">
        <f>IFERROR(VLOOKUP($A52,Sheet5!$A:$O,4,0),0)</f>
        <v>0</v>
      </c>
      <c r="F52" s="30">
        <f>IFERROR(VLOOKUP($A52,Sheet5!$A:$O,5,0),0)</f>
        <v>0</v>
      </c>
      <c r="G52" s="30">
        <f>IFERROR(VLOOKUP($A52,Sheet5!$A:$O,6,0),0)</f>
        <v>0</v>
      </c>
      <c r="H52" s="30">
        <f>IFERROR(VLOOKUP($A52,Sheet5!$A:$O,7,0),0)</f>
        <v>0</v>
      </c>
      <c r="I52" s="30">
        <f>IFERROR(VLOOKUP($A52,Sheet5!$A:$O,8,0),0)</f>
        <v>0</v>
      </c>
      <c r="J52" s="30">
        <f>IFERROR(VLOOKUP($A52,Sheet5!$A:$O,9,0),0)</f>
        <v>0</v>
      </c>
      <c r="K52" s="30">
        <f>IFERROR(VLOOKUP($A52,Sheet5!$A:$O,10,0),0)</f>
        <v>0</v>
      </c>
      <c r="L52" s="30">
        <f>IFERROR(VLOOKUP($A52,Sheet5!$A:$O,11,0),0)</f>
        <v>0</v>
      </c>
      <c r="M52" s="30">
        <f>IFERROR(VLOOKUP($A52,Sheet5!$A:$O,12,0),0)</f>
        <v>0</v>
      </c>
      <c r="N52" s="30">
        <f>IFERROR(VLOOKUP($A52,Sheet5!$A:$O,13,0),0)</f>
        <v>0</v>
      </c>
      <c r="O52" s="30">
        <f>IFERROR(VLOOKUP($A52,Sheet5!$A:$O,14,0),0)</f>
        <v>0</v>
      </c>
    </row>
    <row r="53" spans="1:15" ht="15.75" customHeight="1" x14ac:dyDescent="0.25">
      <c r="A53" s="39" t="s">
        <v>219</v>
      </c>
      <c r="B53" t="s">
        <v>164</v>
      </c>
      <c r="C53" s="30">
        <f t="shared" si="10"/>
        <v>0</v>
      </c>
      <c r="D53" s="30">
        <f>IFERROR(VLOOKUP($A53,Sheet5!$A:$O,3,0),0)</f>
        <v>0</v>
      </c>
      <c r="E53" s="30">
        <f>IFERROR(VLOOKUP($A53,Sheet5!$A:$O,4,0),0)</f>
        <v>0</v>
      </c>
      <c r="F53" s="30">
        <f>IFERROR(VLOOKUP($A53,Sheet5!$A:$O,5,0),0)</f>
        <v>0</v>
      </c>
      <c r="G53" s="30">
        <f>IFERROR(VLOOKUP($A53,Sheet5!$A:$O,6,0),0)</f>
        <v>0</v>
      </c>
      <c r="H53" s="30">
        <f>IFERROR(VLOOKUP($A53,Sheet5!$A:$O,7,0),0)</f>
        <v>0</v>
      </c>
      <c r="I53" s="30">
        <f>IFERROR(VLOOKUP($A53,Sheet5!$A:$O,8,0),0)</f>
        <v>0</v>
      </c>
      <c r="J53" s="30">
        <f>IFERROR(VLOOKUP($A53,Sheet5!$A:$O,9,0),0)</f>
        <v>0</v>
      </c>
      <c r="K53" s="30">
        <f>IFERROR(VLOOKUP($A53,Sheet5!$A:$O,10,0),0)</f>
        <v>0</v>
      </c>
      <c r="L53" s="30">
        <f>IFERROR(VLOOKUP($A53,Sheet5!$A:$O,11,0),0)</f>
        <v>0</v>
      </c>
      <c r="M53" s="30">
        <f>IFERROR(VLOOKUP($A53,Sheet5!$A:$O,12,0),0)</f>
        <v>0</v>
      </c>
      <c r="N53" s="30">
        <f>IFERROR(VLOOKUP($A53,Sheet5!$A:$O,13,0),0)</f>
        <v>0</v>
      </c>
      <c r="O53" s="30">
        <f>IFERROR(VLOOKUP($A53,Sheet5!$A:$O,14,0),0)</f>
        <v>0</v>
      </c>
    </row>
    <row r="54" spans="1:15" ht="15.75" customHeight="1" x14ac:dyDescent="0.25">
      <c r="A54" s="39" t="s">
        <v>220</v>
      </c>
      <c r="B54" t="s">
        <v>165</v>
      </c>
      <c r="C54" s="30">
        <f t="shared" si="10"/>
        <v>0</v>
      </c>
      <c r="D54" s="30">
        <f>IFERROR(VLOOKUP($A54,Sheet5!$A:$O,3,0),0)</f>
        <v>0</v>
      </c>
      <c r="E54" s="30">
        <f>IFERROR(VLOOKUP($A54,Sheet5!$A:$O,4,0),0)</f>
        <v>0</v>
      </c>
      <c r="F54" s="30">
        <f>IFERROR(VLOOKUP($A54,Sheet5!$A:$O,5,0),0)</f>
        <v>0</v>
      </c>
      <c r="G54" s="30">
        <f>IFERROR(VLOOKUP($A54,Sheet5!$A:$O,6,0),0)</f>
        <v>0</v>
      </c>
      <c r="H54" s="30">
        <f>IFERROR(VLOOKUP($A54,Sheet5!$A:$O,7,0),0)</f>
        <v>0</v>
      </c>
      <c r="I54" s="30">
        <f>IFERROR(VLOOKUP($A54,Sheet5!$A:$O,8,0),0)</f>
        <v>0</v>
      </c>
      <c r="J54" s="30">
        <f>IFERROR(VLOOKUP($A54,Sheet5!$A:$O,9,0),0)</f>
        <v>0</v>
      </c>
      <c r="K54" s="30">
        <f>IFERROR(VLOOKUP($A54,Sheet5!$A:$O,10,0),0)</f>
        <v>0</v>
      </c>
      <c r="L54" s="30">
        <f>IFERROR(VLOOKUP($A54,Sheet5!$A:$O,11,0),0)</f>
        <v>0</v>
      </c>
      <c r="M54" s="30">
        <f>IFERROR(VLOOKUP($A54,Sheet5!$A:$O,12,0),0)</f>
        <v>0</v>
      </c>
      <c r="N54" s="30">
        <f>IFERROR(VLOOKUP($A54,Sheet5!$A:$O,13,0),0)</f>
        <v>0</v>
      </c>
      <c r="O54" s="30">
        <f>IFERROR(VLOOKUP($A54,Sheet5!$A:$O,14,0),0)</f>
        <v>0</v>
      </c>
    </row>
    <row r="55" spans="1:15" ht="15.75" customHeight="1" x14ac:dyDescent="0.25">
      <c r="A55" s="39" t="s">
        <v>221</v>
      </c>
      <c r="B55" t="s">
        <v>166</v>
      </c>
      <c r="C55" s="30">
        <f t="shared" si="10"/>
        <v>0</v>
      </c>
      <c r="D55" s="30">
        <f>IFERROR(VLOOKUP($A55,Sheet5!$A:$O,3,0),0)</f>
        <v>0</v>
      </c>
      <c r="E55" s="30">
        <f>IFERROR(VLOOKUP($A55,Sheet5!$A:$O,4,0),0)</f>
        <v>0</v>
      </c>
      <c r="F55" s="30">
        <f>IFERROR(VLOOKUP($A55,Sheet5!$A:$O,5,0),0)</f>
        <v>0</v>
      </c>
      <c r="G55" s="30">
        <f>IFERROR(VLOOKUP($A55,Sheet5!$A:$O,6,0),0)</f>
        <v>0</v>
      </c>
      <c r="H55" s="30">
        <f>IFERROR(VLOOKUP($A55,Sheet5!$A:$O,7,0),0)</f>
        <v>0</v>
      </c>
      <c r="I55" s="30">
        <f>IFERROR(VLOOKUP($A55,Sheet5!$A:$O,8,0),0)</f>
        <v>0</v>
      </c>
      <c r="J55" s="30">
        <f>IFERROR(VLOOKUP($A55,Sheet5!$A:$O,9,0),0)</f>
        <v>0</v>
      </c>
      <c r="K55" s="30">
        <f>IFERROR(VLOOKUP($A55,Sheet5!$A:$O,10,0),0)</f>
        <v>0</v>
      </c>
      <c r="L55" s="30">
        <f>IFERROR(VLOOKUP($A55,Sheet5!$A:$O,11,0),0)</f>
        <v>0</v>
      </c>
      <c r="M55" s="30">
        <f>IFERROR(VLOOKUP($A55,Sheet5!$A:$O,12,0),0)</f>
        <v>0</v>
      </c>
      <c r="N55" s="30">
        <f>IFERROR(VLOOKUP($A55,Sheet5!$A:$O,13,0),0)</f>
        <v>0</v>
      </c>
      <c r="O55" s="30">
        <f>IFERROR(VLOOKUP($A55,Sheet5!$A:$O,14,0),0)</f>
        <v>0</v>
      </c>
    </row>
    <row r="56" spans="1:15" ht="15.75" customHeight="1" x14ac:dyDescent="0.25">
      <c r="A56" s="39" t="s">
        <v>222</v>
      </c>
      <c r="B56" t="s">
        <v>167</v>
      </c>
      <c r="C56" s="30">
        <f t="shared" si="10"/>
        <v>0</v>
      </c>
      <c r="D56" s="30">
        <f>IFERROR(VLOOKUP($A56,Sheet5!$A:$O,3,0),0)</f>
        <v>0</v>
      </c>
      <c r="E56" s="30">
        <f>IFERROR(VLOOKUP($A56,Sheet5!$A:$O,4,0),0)</f>
        <v>0</v>
      </c>
      <c r="F56" s="30">
        <f>IFERROR(VLOOKUP($A56,Sheet5!$A:$O,5,0),0)</f>
        <v>0</v>
      </c>
      <c r="G56" s="30">
        <f>IFERROR(VLOOKUP($A56,Sheet5!$A:$O,6,0),0)</f>
        <v>0</v>
      </c>
      <c r="H56" s="30">
        <f>IFERROR(VLOOKUP($A56,Sheet5!$A:$O,7,0),0)</f>
        <v>0</v>
      </c>
      <c r="I56" s="30">
        <f>IFERROR(VLOOKUP($A56,Sheet5!$A:$O,8,0),0)</f>
        <v>0</v>
      </c>
      <c r="J56" s="30">
        <f>IFERROR(VLOOKUP($A56,Sheet5!$A:$O,9,0),0)</f>
        <v>0</v>
      </c>
      <c r="K56" s="30">
        <f>IFERROR(VLOOKUP($A56,Sheet5!$A:$O,10,0),0)</f>
        <v>0</v>
      </c>
      <c r="L56" s="30">
        <f>IFERROR(VLOOKUP($A56,Sheet5!$A:$O,11,0),0)</f>
        <v>0</v>
      </c>
      <c r="M56" s="30">
        <f>IFERROR(VLOOKUP($A56,Sheet5!$A:$O,12,0),0)</f>
        <v>0</v>
      </c>
      <c r="N56" s="30">
        <f>IFERROR(VLOOKUP($A56,Sheet5!$A:$O,13,0),0)</f>
        <v>0</v>
      </c>
      <c r="O56" s="30">
        <f>IFERROR(VLOOKUP($A56,Sheet5!$A:$O,14,0),0)</f>
        <v>0</v>
      </c>
    </row>
    <row r="57" spans="1:15" ht="15.75" customHeight="1" thickBot="1" x14ac:dyDescent="0.3">
      <c r="A57" s="39" t="s">
        <v>223</v>
      </c>
      <c r="B57" t="s">
        <v>168</v>
      </c>
      <c r="C57" s="30">
        <f t="shared" si="10"/>
        <v>0</v>
      </c>
      <c r="D57" s="30">
        <f>IFERROR(VLOOKUP($A57,Sheet5!$A:$O,3,0),0)</f>
        <v>0</v>
      </c>
      <c r="E57" s="30">
        <f>IFERROR(VLOOKUP($A57,Sheet5!$A:$O,4,0),0)</f>
        <v>0</v>
      </c>
      <c r="F57" s="30">
        <f>IFERROR(VLOOKUP($A57,Sheet5!$A:$O,5,0),0)</f>
        <v>0</v>
      </c>
      <c r="G57" s="30">
        <f>IFERROR(VLOOKUP($A57,Sheet5!$A:$O,6,0),0)</f>
        <v>0</v>
      </c>
      <c r="H57" s="30">
        <f>IFERROR(VLOOKUP($A57,Sheet5!$A:$O,7,0),0)</f>
        <v>0</v>
      </c>
      <c r="I57" s="30">
        <f>IFERROR(VLOOKUP($A57,Sheet5!$A:$O,8,0),0)</f>
        <v>0</v>
      </c>
      <c r="J57" s="30">
        <f>IFERROR(VLOOKUP($A57,Sheet5!$A:$O,9,0),0)</f>
        <v>0</v>
      </c>
      <c r="K57" s="30">
        <f>IFERROR(VLOOKUP($A57,Sheet5!$A:$O,10,0),0)</f>
        <v>0</v>
      </c>
      <c r="L57" s="30">
        <f>IFERROR(VLOOKUP($A57,Sheet5!$A:$O,11,0),0)</f>
        <v>0</v>
      </c>
      <c r="M57" s="30">
        <f>IFERROR(VLOOKUP($A57,Sheet5!$A:$O,12,0),0)</f>
        <v>0</v>
      </c>
      <c r="N57" s="30">
        <f>IFERROR(VLOOKUP($A57,Sheet5!$A:$O,13,0),0)</f>
        <v>0</v>
      </c>
      <c r="O57" s="30">
        <f>IFERROR(VLOOKUP($A57,Sheet5!$A:$O,14,0),0)</f>
        <v>0</v>
      </c>
    </row>
    <row r="58" spans="1:15" ht="15.75" customHeight="1" thickBot="1" x14ac:dyDescent="0.3">
      <c r="B58" s="14" t="s">
        <v>115</v>
      </c>
      <c r="C58" s="31">
        <f>SUM(C59:C66)</f>
        <v>21150837.41</v>
      </c>
      <c r="D58" s="31">
        <f t="shared" ref="D58:M58" si="11">SUM(D59:D66)</f>
        <v>0</v>
      </c>
      <c r="E58" s="31">
        <f t="shared" si="11"/>
        <v>0</v>
      </c>
      <c r="F58" s="15">
        <f t="shared" si="11"/>
        <v>470495.97</v>
      </c>
      <c r="G58" s="15">
        <f t="shared" si="11"/>
        <v>23849.97</v>
      </c>
      <c r="H58" s="15">
        <f t="shared" si="11"/>
        <v>659702.48</v>
      </c>
      <c r="I58" s="15">
        <f t="shared" si="11"/>
        <v>0</v>
      </c>
      <c r="J58" s="15">
        <f t="shared" si="11"/>
        <v>0</v>
      </c>
      <c r="K58" s="15">
        <f t="shared" si="11"/>
        <v>2172196.81</v>
      </c>
      <c r="L58" s="15">
        <f t="shared" si="11"/>
        <v>17715450.98</v>
      </c>
      <c r="M58" s="15">
        <f t="shared" si="11"/>
        <v>109141.2</v>
      </c>
      <c r="N58" s="15">
        <f>SUM(N59:N67)</f>
        <v>0</v>
      </c>
      <c r="O58" s="15">
        <f>SUM(O59:O66)</f>
        <v>0</v>
      </c>
    </row>
    <row r="59" spans="1:15" ht="15.75" customHeight="1" x14ac:dyDescent="0.25">
      <c r="A59" s="38" t="s">
        <v>57</v>
      </c>
      <c r="B59" t="s">
        <v>116</v>
      </c>
      <c r="C59" s="30">
        <f t="shared" ref="C59:C67" si="12">SUM(D59:O59)</f>
        <v>19874048.080000002</v>
      </c>
      <c r="D59" s="30">
        <f>IFERROR(VLOOKUP($A59,Sheet5!$A:$O,3,0),0)</f>
        <v>0</v>
      </c>
      <c r="E59" s="30">
        <f>IFERROR(VLOOKUP($A59,Sheet5!$A:$O,4,0),0)</f>
        <v>0</v>
      </c>
      <c r="F59" s="30">
        <f>IFERROR(VLOOKUP($A59,Sheet5!$A:$O,5,0),0)</f>
        <v>405595.97</v>
      </c>
      <c r="G59" s="30">
        <f>IFERROR(VLOOKUP($A59,Sheet5!$A:$O,6,0),0)</f>
        <v>23849.97</v>
      </c>
      <c r="H59" s="30">
        <f>IFERROR(VLOOKUP($A59,Sheet5!$A:$O,7,0),0)</f>
        <v>461285.48</v>
      </c>
      <c r="I59" s="30">
        <f>IFERROR(VLOOKUP($A59,Sheet5!$A:$O,8,0),0)</f>
        <v>0</v>
      </c>
      <c r="J59" s="30">
        <f>IFERROR(VLOOKUP($A59,Sheet5!$A:$O,9,0),0)</f>
        <v>0</v>
      </c>
      <c r="K59" s="30">
        <f>IFERROR(VLOOKUP($A59,Sheet5!$A:$O,10,0),0)</f>
        <v>1279796.02</v>
      </c>
      <c r="L59" s="30">
        <f>IFERROR(VLOOKUP($A59,Sheet5!$A:$O,11,0),0)</f>
        <v>17594379.440000001</v>
      </c>
      <c r="M59" s="30">
        <f>IFERROR(VLOOKUP($A59,Sheet5!$A:$O,12,0),0)</f>
        <v>109141.2</v>
      </c>
      <c r="N59" s="30">
        <f>IFERROR(VLOOKUP($A59,Sheet5!$A:$O,13,0),0)</f>
        <v>0</v>
      </c>
      <c r="O59" s="30">
        <f>IFERROR(VLOOKUP($A59,Sheet5!$A:$O,14,0),0)</f>
        <v>0</v>
      </c>
    </row>
    <row r="60" spans="1:15" ht="15.75" customHeight="1" x14ac:dyDescent="0.25">
      <c r="A60" s="40" t="s">
        <v>138</v>
      </c>
      <c r="B60" t="s">
        <v>143</v>
      </c>
      <c r="C60" s="30">
        <f t="shared" si="12"/>
        <v>220427.53999999998</v>
      </c>
      <c r="D60" s="30">
        <f>IFERROR(VLOOKUP($A60,Sheet5!$A:$O,3,0),0)</f>
        <v>0</v>
      </c>
      <c r="E60" s="30">
        <f>IFERROR(VLOOKUP($A60,Sheet5!$A:$O,4,0),0)</f>
        <v>0</v>
      </c>
      <c r="F60" s="30">
        <f>IFERROR(VLOOKUP($A60,Sheet5!$A:$O,5,0),0)</f>
        <v>64900</v>
      </c>
      <c r="G60" s="30">
        <f>IFERROR(VLOOKUP($A60,Sheet5!$A:$O,6,0),0)</f>
        <v>0</v>
      </c>
      <c r="H60" s="30">
        <f>IFERROR(VLOOKUP($A60,Sheet5!$A:$O,7,0),0)</f>
        <v>0</v>
      </c>
      <c r="I60" s="30">
        <f>IFERROR(VLOOKUP($A60,Sheet5!$A:$O,8,0),0)</f>
        <v>0</v>
      </c>
      <c r="J60" s="30">
        <f>IFERROR(VLOOKUP($A60,Sheet5!$A:$O,9,0),0)</f>
        <v>0</v>
      </c>
      <c r="K60" s="30">
        <f>IFERROR(VLOOKUP($A60,Sheet5!$A:$O,10,0),0)</f>
        <v>34456</v>
      </c>
      <c r="L60" s="30">
        <f>IFERROR(VLOOKUP($A60,Sheet5!$A:$O,11,0),0)</f>
        <v>121071.54</v>
      </c>
      <c r="M60" s="30">
        <f>IFERROR(VLOOKUP($A60,Sheet5!$A:$O,12,0),0)</f>
        <v>0</v>
      </c>
      <c r="N60" s="30">
        <f>IFERROR(VLOOKUP($A60,Sheet5!$A:$O,13,0),0)</f>
        <v>0</v>
      </c>
      <c r="O60" s="30">
        <f>IFERROR(VLOOKUP($A60,Sheet5!$A:$O,14,0),0)</f>
        <v>0</v>
      </c>
    </row>
    <row r="61" spans="1:15" ht="15.75" customHeight="1" x14ac:dyDescent="0.25">
      <c r="A61" s="39" t="s">
        <v>58</v>
      </c>
      <c r="B61" t="s">
        <v>121</v>
      </c>
      <c r="C61" s="30">
        <f t="shared" si="12"/>
        <v>616561.80000000005</v>
      </c>
      <c r="D61" s="30">
        <f>IFERROR(VLOOKUP($A61,Sheet5!$A:$O,3,0),0)</f>
        <v>0</v>
      </c>
      <c r="E61" s="30">
        <f>IFERROR(VLOOKUP($A61,Sheet5!$A:$O,4,0),0)</f>
        <v>0</v>
      </c>
      <c r="F61" s="30">
        <f>IFERROR(VLOOKUP($A61,Sheet5!$A:$O,5,0),0)</f>
        <v>0</v>
      </c>
      <c r="G61" s="30">
        <f>IFERROR(VLOOKUP($A61,Sheet5!$A:$O,6,0),0)</f>
        <v>0</v>
      </c>
      <c r="H61" s="30">
        <f>IFERROR(VLOOKUP($A61,Sheet5!$A:$O,7,0),0)</f>
        <v>198417</v>
      </c>
      <c r="I61" s="30">
        <f>IFERROR(VLOOKUP($A61,Sheet5!$A:$O,8,0),0)</f>
        <v>0</v>
      </c>
      <c r="J61" s="30">
        <f>IFERROR(VLOOKUP($A61,Sheet5!$A:$O,9,0),0)</f>
        <v>0</v>
      </c>
      <c r="K61" s="30">
        <f>IFERROR(VLOOKUP($A61,Sheet5!$A:$O,10,0),0)</f>
        <v>418144.8</v>
      </c>
      <c r="L61" s="30">
        <f>IFERROR(VLOOKUP($A61,Sheet5!$A:$O,11,0),0)</f>
        <v>0</v>
      </c>
      <c r="M61" s="30">
        <f>IFERROR(VLOOKUP($A61,Sheet5!$A:$O,12,0),0)</f>
        <v>0</v>
      </c>
      <c r="N61" s="30">
        <f>IFERROR(VLOOKUP($A61,Sheet5!$A:$O,13,0),0)</f>
        <v>0</v>
      </c>
      <c r="O61" s="30">
        <f>IFERROR(VLOOKUP($A61,Sheet5!$A:$O,14,0),0)</f>
        <v>0</v>
      </c>
    </row>
    <row r="62" spans="1:15" ht="15.75" customHeight="1" x14ac:dyDescent="0.25">
      <c r="A62" s="39" t="s">
        <v>59</v>
      </c>
      <c r="B62" t="s">
        <v>117</v>
      </c>
      <c r="C62" s="30">
        <f t="shared" si="12"/>
        <v>0</v>
      </c>
      <c r="D62" s="30">
        <f>IFERROR(VLOOKUP($A62,Sheet5!$A:$O,3,0),0)</f>
        <v>0</v>
      </c>
      <c r="E62" s="30">
        <f>IFERROR(VLOOKUP($A62,Sheet5!$A:$O,4,0),0)</f>
        <v>0</v>
      </c>
      <c r="F62" s="30">
        <f>IFERROR(VLOOKUP($A62,Sheet5!$A:$O,5,0),0)</f>
        <v>0</v>
      </c>
      <c r="G62" s="30">
        <f>IFERROR(VLOOKUP($A62,Sheet5!$A:$O,6,0),0)</f>
        <v>0</v>
      </c>
      <c r="H62" s="30">
        <f>IFERROR(VLOOKUP($A62,Sheet5!$A:$O,7,0),0)</f>
        <v>0</v>
      </c>
      <c r="I62" s="30">
        <f>IFERROR(VLOOKUP($A62,Sheet5!$A:$O,8,0),0)</f>
        <v>0</v>
      </c>
      <c r="J62" s="30">
        <f>IFERROR(VLOOKUP($A62,Sheet5!$A:$O,9,0),0)</f>
        <v>0</v>
      </c>
      <c r="K62" s="30">
        <f>IFERROR(VLOOKUP($A62,Sheet5!$A:$O,10,0),0)</f>
        <v>0</v>
      </c>
      <c r="L62" s="30">
        <f>IFERROR(VLOOKUP($A62,Sheet5!$A:$O,11,0),0)</f>
        <v>0</v>
      </c>
      <c r="M62" s="30">
        <f>IFERROR(VLOOKUP($A62,Sheet5!$A:$O,12,0),0)</f>
        <v>0</v>
      </c>
      <c r="N62" s="30">
        <f>IFERROR(VLOOKUP($A62,Sheet5!$A:$O,13,0),0)</f>
        <v>0</v>
      </c>
      <c r="O62" s="30">
        <f>IFERROR(VLOOKUP($A62,Sheet5!$A:$O,14,0),0)</f>
        <v>0</v>
      </c>
    </row>
    <row r="63" spans="1:15" ht="15.75" customHeight="1" x14ac:dyDescent="0.25">
      <c r="A63" s="39" t="s">
        <v>60</v>
      </c>
      <c r="B63" t="s">
        <v>118</v>
      </c>
      <c r="C63" s="30">
        <f t="shared" si="12"/>
        <v>439799.99</v>
      </c>
      <c r="D63" s="30">
        <f>IFERROR(VLOOKUP($A63,Sheet5!$A:$O,3,0),0)</f>
        <v>0</v>
      </c>
      <c r="E63" s="30">
        <f>IFERROR(VLOOKUP($A63,Sheet5!$A:$O,4,0),0)</f>
        <v>0</v>
      </c>
      <c r="F63" s="30">
        <f>IFERROR(VLOOKUP($A63,Sheet5!$A:$O,5,0),0)</f>
        <v>0</v>
      </c>
      <c r="G63" s="30">
        <f>IFERROR(VLOOKUP($A63,Sheet5!$A:$O,6,0),0)</f>
        <v>0</v>
      </c>
      <c r="H63" s="30">
        <f>IFERROR(VLOOKUP($A63,Sheet5!$A:$O,7,0),0)</f>
        <v>0</v>
      </c>
      <c r="I63" s="30">
        <f>IFERROR(VLOOKUP($A63,Sheet5!$A:$O,8,0),0)</f>
        <v>0</v>
      </c>
      <c r="J63" s="30">
        <f>IFERROR(VLOOKUP($A63,Sheet5!$A:$O,9,0),0)</f>
        <v>0</v>
      </c>
      <c r="K63" s="30">
        <f>IFERROR(VLOOKUP($A63,Sheet5!$A:$O,10,0),0)</f>
        <v>439799.99</v>
      </c>
      <c r="L63" s="30">
        <f>IFERROR(VLOOKUP($A63,Sheet5!$A:$O,11,0),0)</f>
        <v>0</v>
      </c>
      <c r="M63" s="30">
        <f>IFERROR(VLOOKUP($A63,Sheet5!$A:$O,12,0),0)</f>
        <v>0</v>
      </c>
      <c r="N63" s="30">
        <f>IFERROR(VLOOKUP($A63,Sheet5!$A:$O,13,0),0)</f>
        <v>0</v>
      </c>
      <c r="O63" s="30">
        <f>IFERROR(VLOOKUP($A63,Sheet5!$A:$O,14,0),0)</f>
        <v>0</v>
      </c>
    </row>
    <row r="64" spans="1:15" ht="15.75" customHeight="1" x14ac:dyDescent="0.25">
      <c r="A64" s="39" t="s">
        <v>139</v>
      </c>
      <c r="B64" t="s">
        <v>142</v>
      </c>
      <c r="C64" s="30">
        <f t="shared" si="12"/>
        <v>0</v>
      </c>
      <c r="D64" s="30">
        <f>IFERROR(VLOOKUP($A64,Sheet5!$A:$O,3,0),0)</f>
        <v>0</v>
      </c>
      <c r="E64" s="30">
        <f>IFERROR(VLOOKUP($A64,Sheet5!$A:$O,4,0),0)</f>
        <v>0</v>
      </c>
      <c r="F64" s="30">
        <f>IFERROR(VLOOKUP($A64,Sheet5!$A:$O,5,0),0)</f>
        <v>0</v>
      </c>
      <c r="G64" s="30">
        <f>IFERROR(VLOOKUP($A64,Sheet5!$A:$O,6,0),0)</f>
        <v>0</v>
      </c>
      <c r="H64" s="30">
        <f>IFERROR(VLOOKUP($A64,Sheet5!$A:$O,7,0),0)</f>
        <v>0</v>
      </c>
      <c r="I64" s="30">
        <f>IFERROR(VLOOKUP($A64,Sheet5!$A:$O,8,0),0)</f>
        <v>0</v>
      </c>
      <c r="J64" s="30">
        <f>IFERROR(VLOOKUP($A64,Sheet5!$A:$O,9,0),0)</f>
        <v>0</v>
      </c>
      <c r="K64" s="30">
        <f>IFERROR(VLOOKUP($A64,Sheet5!$A:$O,10,0),0)</f>
        <v>0</v>
      </c>
      <c r="L64" s="30">
        <f>IFERROR(VLOOKUP($A64,Sheet5!$A:$O,11,0),0)</f>
        <v>0</v>
      </c>
      <c r="M64" s="30">
        <f>IFERROR(VLOOKUP($A64,Sheet5!$A:$O,12,0),0)</f>
        <v>0</v>
      </c>
      <c r="N64" s="30">
        <f>IFERROR(VLOOKUP($A64,Sheet5!$A:$O,13,0),0)</f>
        <v>0</v>
      </c>
      <c r="O64" s="30">
        <f>IFERROR(VLOOKUP($A64,Sheet5!$A:$O,14,0),0)</f>
        <v>0</v>
      </c>
    </row>
    <row r="65" spans="1:15" ht="15.75" customHeight="1" x14ac:dyDescent="0.25">
      <c r="A65" s="39" t="s">
        <v>170</v>
      </c>
      <c r="B65" t="s">
        <v>169</v>
      </c>
      <c r="C65" s="30">
        <f t="shared" si="12"/>
        <v>0</v>
      </c>
      <c r="D65" s="30">
        <f>IFERROR(VLOOKUP($A65,Sheet5!$A:$O,3,0),0)</f>
        <v>0</v>
      </c>
      <c r="E65" s="30">
        <f>IFERROR(VLOOKUP($A65,Sheet5!$A:$O,4,0),0)</f>
        <v>0</v>
      </c>
      <c r="F65" s="30">
        <f>IFERROR(VLOOKUP($A65,Sheet5!$A:$O,5,0),0)</f>
        <v>0</v>
      </c>
      <c r="G65" s="30">
        <f>IFERROR(VLOOKUP($A65,Sheet5!$A:$O,6,0),0)</f>
        <v>0</v>
      </c>
      <c r="H65" s="30">
        <f>IFERROR(VLOOKUP($A65,Sheet5!$A:$O,7,0),0)</f>
        <v>0</v>
      </c>
      <c r="I65" s="30">
        <f>IFERROR(VLOOKUP($A65,Sheet5!$A:$O,8,0),0)</f>
        <v>0</v>
      </c>
      <c r="J65" s="30">
        <f>IFERROR(VLOOKUP($A65,Sheet5!$A:$O,9,0),0)</f>
        <v>0</v>
      </c>
      <c r="K65" s="30">
        <f>IFERROR(VLOOKUP($A65,Sheet5!$A:$O,10,0),0)</f>
        <v>0</v>
      </c>
      <c r="L65" s="30">
        <f>IFERROR(VLOOKUP($A65,Sheet5!$A:$O,11,0),0)</f>
        <v>0</v>
      </c>
      <c r="M65" s="30">
        <f>IFERROR(VLOOKUP($A65,Sheet5!$A:$O,12,0),0)</f>
        <v>0</v>
      </c>
      <c r="N65" s="30">
        <f>IFERROR(VLOOKUP($A65,Sheet5!$A:$O,13,0),0)</f>
        <v>0</v>
      </c>
      <c r="O65" s="30">
        <f>IFERROR(VLOOKUP($A65,Sheet5!$A:$O,14,0),0)</f>
        <v>0</v>
      </c>
    </row>
    <row r="66" spans="1:15" ht="15.75" customHeight="1" x14ac:dyDescent="0.25">
      <c r="A66" s="39" t="s">
        <v>61</v>
      </c>
      <c r="B66" t="s">
        <v>122</v>
      </c>
      <c r="C66" s="30">
        <f t="shared" si="12"/>
        <v>0</v>
      </c>
      <c r="D66" s="30">
        <f>IFERROR(VLOOKUP($A66,Sheet5!$A:$O,3,0),0)</f>
        <v>0</v>
      </c>
      <c r="E66" s="30">
        <f>IFERROR(VLOOKUP($A66,Sheet5!$A:$O,4,0),0)</f>
        <v>0</v>
      </c>
      <c r="F66" s="30">
        <f>IFERROR(VLOOKUP($A66,Sheet5!$A:$O,5,0),0)</f>
        <v>0</v>
      </c>
      <c r="G66" s="30">
        <f>IFERROR(VLOOKUP($A66,Sheet5!$A:$O,6,0),0)</f>
        <v>0</v>
      </c>
      <c r="H66" s="30">
        <f>IFERROR(VLOOKUP($A66,Sheet5!$A:$O,7,0),0)</f>
        <v>0</v>
      </c>
      <c r="I66" s="30">
        <f>IFERROR(VLOOKUP($A66,Sheet5!$A:$O,8,0),0)</f>
        <v>0</v>
      </c>
      <c r="J66" s="30">
        <f>IFERROR(VLOOKUP($A66,Sheet5!$A:$O,9,0),0)</f>
        <v>0</v>
      </c>
      <c r="K66" s="30">
        <f>IFERROR(VLOOKUP($A66,Sheet5!$A:$O,10,0),0)</f>
        <v>0</v>
      </c>
      <c r="L66" s="30">
        <f>IFERROR(VLOOKUP($A66,Sheet5!$A:$O,11,0),0)</f>
        <v>0</v>
      </c>
      <c r="M66" s="30">
        <f>IFERROR(VLOOKUP($A66,Sheet5!$A:$O,12,0),0)</f>
        <v>0</v>
      </c>
      <c r="N66" s="30">
        <f>IFERROR(VLOOKUP($A66,Sheet5!$A:$O,13,0),0)</f>
        <v>0</v>
      </c>
      <c r="O66" s="30">
        <f>IFERROR(VLOOKUP($A66,Sheet5!$A:$O,14,0),0)</f>
        <v>0</v>
      </c>
    </row>
    <row r="67" spans="1:15" ht="15.75" customHeight="1" thickBot="1" x14ac:dyDescent="0.3">
      <c r="A67" s="39" t="s">
        <v>173</v>
      </c>
      <c r="B67" t="s">
        <v>172</v>
      </c>
      <c r="C67" s="30">
        <f t="shared" si="12"/>
        <v>0</v>
      </c>
      <c r="D67" s="30">
        <f>IFERROR(VLOOKUP($A67,Sheet5!$A:$O,3,0),0)</f>
        <v>0</v>
      </c>
      <c r="E67" s="30">
        <f>IFERROR(VLOOKUP($A67,Sheet5!$A:$O,4,0),0)</f>
        <v>0</v>
      </c>
      <c r="F67" s="30">
        <f>IFERROR(VLOOKUP($A67,Sheet5!$A:$O,5,0),0)</f>
        <v>0</v>
      </c>
      <c r="G67" s="30">
        <f>IFERROR(VLOOKUP($A67,Sheet5!$A:$O,6,0),0)</f>
        <v>0</v>
      </c>
      <c r="H67" s="30">
        <f>IFERROR(VLOOKUP($A67,Sheet5!$A:$O,7,0),0)</f>
        <v>0</v>
      </c>
      <c r="I67" s="30">
        <f>IFERROR(VLOOKUP($A67,Sheet5!$A:$O,8,0),0)</f>
        <v>0</v>
      </c>
      <c r="J67" s="30">
        <f>IFERROR(VLOOKUP($A67,Sheet5!$A:$O,9,0),0)</f>
        <v>0</v>
      </c>
      <c r="K67" s="30">
        <f>IFERROR(VLOOKUP($A67,Sheet5!$A:$O,10,0),0)</f>
        <v>0</v>
      </c>
      <c r="L67" s="30">
        <f>IFERROR(VLOOKUP($A67,Sheet5!$A:$O,11,0),0)</f>
        <v>0</v>
      </c>
      <c r="M67" s="30">
        <f>IFERROR(VLOOKUP($A67,Sheet5!$A:$O,12,0),0)</f>
        <v>0</v>
      </c>
      <c r="N67" s="30">
        <f>IFERROR(VLOOKUP($A67,Sheet5!$A:$O,13,0),0)</f>
        <v>0</v>
      </c>
      <c r="O67" s="30">
        <f>IFERROR(VLOOKUP($A67,Sheet5!$A:$O,14,0),0)</f>
        <v>0</v>
      </c>
    </row>
    <row r="68" spans="1:15" ht="15.75" customHeight="1" thickBot="1" x14ac:dyDescent="0.3">
      <c r="B68" s="14" t="s">
        <v>123</v>
      </c>
      <c r="C68" s="31">
        <f>SUM(C69:C70)</f>
        <v>1148074.51</v>
      </c>
      <c r="D68" s="31">
        <f t="shared" ref="D68:O68" si="13">SUM(D69:D70)</f>
        <v>0</v>
      </c>
      <c r="E68" s="31">
        <f t="shared" si="13"/>
        <v>0</v>
      </c>
      <c r="F68" s="15">
        <f t="shared" si="13"/>
        <v>0</v>
      </c>
      <c r="G68" s="15">
        <f t="shared" si="13"/>
        <v>0</v>
      </c>
      <c r="H68" s="15">
        <f t="shared" si="13"/>
        <v>1148074.51</v>
      </c>
      <c r="I68" s="15">
        <f t="shared" si="13"/>
        <v>0</v>
      </c>
      <c r="J68" s="15">
        <f t="shared" si="13"/>
        <v>0</v>
      </c>
      <c r="K68" s="15">
        <f t="shared" si="13"/>
        <v>0</v>
      </c>
      <c r="L68" s="15">
        <f>SUM(L69:L72)</f>
        <v>0</v>
      </c>
      <c r="M68" s="15">
        <f t="shared" si="13"/>
        <v>0</v>
      </c>
      <c r="N68" s="15">
        <f>SUM(N69:N72)</f>
        <v>0</v>
      </c>
      <c r="O68" s="15">
        <f t="shared" si="13"/>
        <v>0</v>
      </c>
    </row>
    <row r="69" spans="1:15" ht="15.75" customHeight="1" x14ac:dyDescent="0.25">
      <c r="A69" s="57" t="s">
        <v>62</v>
      </c>
      <c r="B69" t="s">
        <v>124</v>
      </c>
      <c r="C69" s="30">
        <f t="shared" ref="C69:C72" si="14">SUM(D69:O69)</f>
        <v>1148074.51</v>
      </c>
      <c r="D69" s="30">
        <f>IFERROR(VLOOKUP($A69,Sheet5!$A:$O,3,0),0)</f>
        <v>0</v>
      </c>
      <c r="E69" s="30">
        <f>IFERROR(VLOOKUP($A69,Sheet5!$A:$O,4,0),0)</f>
        <v>0</v>
      </c>
      <c r="F69" s="30">
        <f>IFERROR(VLOOKUP($A69,Sheet5!$A:$O,5,0),0)</f>
        <v>0</v>
      </c>
      <c r="G69" s="30">
        <f>IFERROR(VLOOKUP($A69,Sheet5!$A:$P,6,0),0)</f>
        <v>0</v>
      </c>
      <c r="H69" s="30">
        <f>IFERROR(VLOOKUP($A69,Sheet5!$A:$O,7,0),0)</f>
        <v>1148074.51</v>
      </c>
      <c r="I69" s="30">
        <f>IFERROR(VLOOKUP($A69,Sheet5!$A:$O,8,0),0)</f>
        <v>0</v>
      </c>
      <c r="J69" s="30">
        <f>IFERROR(VLOOKUP($A69,Sheet5!$A:$O,9,0),0)</f>
        <v>0</v>
      </c>
      <c r="K69" s="30">
        <f>IFERROR(VLOOKUP($A69,Sheet5!$A:$O,10,0),0)</f>
        <v>0</v>
      </c>
      <c r="L69" s="30">
        <f>IFERROR(VLOOKUP($A69,Sheet5!$A:$O,11,0),0)</f>
        <v>0</v>
      </c>
      <c r="M69" s="30">
        <f>IFERROR(VLOOKUP($A69,Sheet5!$A:$O,12,0),0)</f>
        <v>0</v>
      </c>
      <c r="N69" s="30">
        <f>IFERROR(VLOOKUP($A69,Sheet5!$A:$O,13,0),0)</f>
        <v>0</v>
      </c>
      <c r="O69" s="30">
        <f>IFERROR(VLOOKUP($A69,Sheet5!$A:$O,14,0),0)</f>
        <v>0</v>
      </c>
    </row>
    <row r="70" spans="1:15" ht="15.75" customHeight="1" x14ac:dyDescent="0.25">
      <c r="A70" t="s">
        <v>145</v>
      </c>
      <c r="B70" t="s">
        <v>149</v>
      </c>
      <c r="C70" s="30">
        <f t="shared" si="14"/>
        <v>0</v>
      </c>
      <c r="D70" s="30">
        <f>IFERROR(VLOOKUP($A70,Sheet5!$A:$O,3,0),0)</f>
        <v>0</v>
      </c>
      <c r="E70" s="30">
        <f>IFERROR(VLOOKUP($A70,Sheet5!$A:$O,4,0),0)</f>
        <v>0</v>
      </c>
      <c r="F70" s="30">
        <f>IFERROR(VLOOKUP($A70,Sheet5!$A:$O,5,0),0)</f>
        <v>0</v>
      </c>
      <c r="G70" s="30">
        <f>IFERROR(VLOOKUP($A70,Sheet5!$A:$O,6,0),0)</f>
        <v>0</v>
      </c>
      <c r="H70" s="30">
        <f>IFERROR(VLOOKUP($A70,Sheet5!$A:$O,7,0),0)</f>
        <v>0</v>
      </c>
      <c r="I70" s="30">
        <f>IFERROR(VLOOKUP($A70,Sheet5!$A:$O,8,0),0)</f>
        <v>0</v>
      </c>
      <c r="J70" s="30">
        <f>IFERROR(VLOOKUP($A70,Sheet5!$A:$O,9,0),0)</f>
        <v>0</v>
      </c>
      <c r="K70" s="30">
        <f>IFERROR(VLOOKUP($A70,Sheet5!$A:$O,10,0),0)</f>
        <v>0</v>
      </c>
      <c r="L70" s="30">
        <f>IFERROR(VLOOKUP($A70,Sheet5!$A:$O,11,0),0)</f>
        <v>0</v>
      </c>
      <c r="M70" s="30">
        <f>IFERROR(VLOOKUP($A70,Sheet5!$A:$O,12,0),0)</f>
        <v>0</v>
      </c>
      <c r="N70" s="30">
        <f>IFERROR(VLOOKUP($A70,Sheet5!$A:$O,13,0),0)</f>
        <v>0</v>
      </c>
      <c r="O70" s="30">
        <f>IFERROR(VLOOKUP($A70,Sheet5!$A:$O,14,0),0)</f>
        <v>0</v>
      </c>
    </row>
    <row r="71" spans="1:15" ht="15.75" customHeight="1" x14ac:dyDescent="0.25">
      <c r="A71" s="5" t="s">
        <v>211</v>
      </c>
      <c r="B71" t="s">
        <v>215</v>
      </c>
      <c r="C71" s="30">
        <f t="shared" si="14"/>
        <v>0</v>
      </c>
      <c r="D71" s="30">
        <f>IFERROR(VLOOKUP($A71,Sheet5!$A:$O,3,0),0)</f>
        <v>0</v>
      </c>
      <c r="E71" s="30">
        <f>IFERROR(VLOOKUP($A71,Sheet5!$A:$O,4,0),0)</f>
        <v>0</v>
      </c>
      <c r="F71" s="30">
        <f>IFERROR(VLOOKUP($A71,Sheet5!$A:$O,5,0),0)</f>
        <v>0</v>
      </c>
      <c r="G71" s="30">
        <f>IFERROR(VLOOKUP($A71,Sheet5!$A:$O,6,0),0)</f>
        <v>0</v>
      </c>
      <c r="H71" s="30">
        <f>IFERROR(VLOOKUP($A71,Sheet5!$A:$O,7,0),0)</f>
        <v>0</v>
      </c>
      <c r="I71" s="30">
        <f>IFERROR(VLOOKUP($A71,Sheet5!$A:$O,8,0),0)</f>
        <v>0</v>
      </c>
      <c r="J71" s="30">
        <f>IFERROR(VLOOKUP($A71,Sheet5!$A:$O,9,0),0)</f>
        <v>0</v>
      </c>
      <c r="K71" s="30">
        <f>IFERROR(VLOOKUP($A71,Sheet5!$A:$O,10,0),0)</f>
        <v>0</v>
      </c>
      <c r="L71" s="30">
        <f>IFERROR(VLOOKUP($A71,Sheet5!$A:$O,11,0),0)</f>
        <v>0</v>
      </c>
      <c r="M71" s="30">
        <f>IFERROR(VLOOKUP($A71,Sheet5!$A:$O,12,0),0)</f>
        <v>0</v>
      </c>
      <c r="N71" s="30">
        <f>IFERROR(VLOOKUP($A71,Sheet5!$A:$O,13,0),0)</f>
        <v>0</v>
      </c>
      <c r="O71" s="30">
        <f>IFERROR(VLOOKUP($A71,Sheet5!$A:$O,14,0),0)</f>
        <v>0</v>
      </c>
    </row>
    <row r="72" spans="1:15" ht="15.75" customHeight="1" thickBot="1" x14ac:dyDescent="0.3">
      <c r="A72" s="5" t="s">
        <v>213</v>
      </c>
      <c r="B72" t="s">
        <v>216</v>
      </c>
      <c r="C72" s="30">
        <f t="shared" si="14"/>
        <v>0</v>
      </c>
      <c r="D72" s="30">
        <f>IFERROR(VLOOKUP($A72,Sheet5!$A:$O,3,0),0)</f>
        <v>0</v>
      </c>
      <c r="E72" s="30">
        <f>IFERROR(VLOOKUP($A72,Sheet5!$A:$O,4,0),0)</f>
        <v>0</v>
      </c>
      <c r="F72" s="30">
        <f>IFERROR(VLOOKUP($A72,Sheet5!$A:$O,5,0),0)</f>
        <v>0</v>
      </c>
      <c r="G72" s="30">
        <f>IFERROR(VLOOKUP($A72,Sheet5!$A:$O,6,0),0)</f>
        <v>0</v>
      </c>
      <c r="H72" s="30">
        <f>IFERROR(VLOOKUP($A72,Sheet5!$A:$O,7,0),0)</f>
        <v>0</v>
      </c>
      <c r="I72" s="30">
        <f>IFERROR(VLOOKUP($A72,Sheet5!$A:$O,8,0),0)</f>
        <v>0</v>
      </c>
      <c r="J72" s="30">
        <f>IFERROR(VLOOKUP($A72,Sheet5!$A:$O,9,0),0)</f>
        <v>0</v>
      </c>
      <c r="K72" s="30">
        <f>IFERROR(VLOOKUP($A72,Sheet5!$A:$O,10,0),0)</f>
        <v>0</v>
      </c>
      <c r="L72" s="30">
        <f>IFERROR(VLOOKUP($A72,Sheet5!$A:$O,11,0),0)</f>
        <v>0</v>
      </c>
      <c r="M72" s="30">
        <f>IFERROR(VLOOKUP($A72,Sheet5!$A:$O,12,0),0)</f>
        <v>0</v>
      </c>
      <c r="N72" s="30">
        <f>IFERROR(VLOOKUP($A72,Sheet5!$A:$O,13,0),0)</f>
        <v>0</v>
      </c>
      <c r="O72" s="30">
        <f>IFERROR(VLOOKUP($A72,Sheet5!$A:$O,14,0),0)</f>
        <v>0</v>
      </c>
    </row>
    <row r="73" spans="1:15" ht="15.75" customHeight="1" thickBot="1" x14ac:dyDescent="0.3">
      <c r="B73" s="14" t="s">
        <v>175</v>
      </c>
      <c r="C73" s="31">
        <f t="shared" ref="C73:L73" si="15">SUM(C74:C75)</f>
        <v>0</v>
      </c>
      <c r="D73" s="31">
        <f t="shared" si="15"/>
        <v>0</v>
      </c>
      <c r="E73" s="31">
        <f t="shared" si="15"/>
        <v>0</v>
      </c>
      <c r="F73" s="31">
        <f t="shared" si="15"/>
        <v>0</v>
      </c>
      <c r="G73" s="31">
        <f t="shared" si="15"/>
        <v>0</v>
      </c>
      <c r="H73" s="31">
        <f t="shared" si="15"/>
        <v>0</v>
      </c>
      <c r="I73" s="31">
        <f t="shared" si="15"/>
        <v>0</v>
      </c>
      <c r="J73" s="31">
        <f t="shared" si="15"/>
        <v>0</v>
      </c>
      <c r="K73" s="31">
        <f t="shared" si="15"/>
        <v>0</v>
      </c>
      <c r="L73" s="31">
        <f t="shared" si="15"/>
        <v>0</v>
      </c>
      <c r="M73" s="15">
        <f>SUM(M74:M75)</f>
        <v>0</v>
      </c>
      <c r="N73" s="47">
        <f>SUM(N74:N75)</f>
        <v>0</v>
      </c>
      <c r="O73" s="47">
        <f>SUM(O74:O75)</f>
        <v>0</v>
      </c>
    </row>
    <row r="74" spans="1:15" ht="15.75" customHeight="1" x14ac:dyDescent="0.25">
      <c r="A74" t="s">
        <v>201</v>
      </c>
      <c r="B74" t="s">
        <v>176</v>
      </c>
      <c r="C74" s="30">
        <f t="shared" ref="C74:C75" si="16">SUM(D74:O74)</f>
        <v>0</v>
      </c>
      <c r="D74" s="30">
        <f>IFERROR(VLOOKUP($A74,Sheet5!$A:$O,3,0),0)</f>
        <v>0</v>
      </c>
      <c r="E74" s="30">
        <f>IFERROR(VLOOKUP($A74,Sheet5!$A:$O,4,0),0)</f>
        <v>0</v>
      </c>
      <c r="F74" s="30">
        <f>IFERROR(VLOOKUP($A74,Sheet5!$A:$O,5,0),0)</f>
        <v>0</v>
      </c>
      <c r="G74" s="30">
        <f>IFERROR(VLOOKUP($A74,Sheet5!$A:$O,6,0),0)</f>
        <v>0</v>
      </c>
      <c r="H74" s="30">
        <f>IFERROR(VLOOKUP($A74,Sheet5!$A:$O,7,0),0)</f>
        <v>0</v>
      </c>
      <c r="I74" s="30">
        <f>IFERROR(VLOOKUP($A74,Sheet5!$A:$O,8,0),0)</f>
        <v>0</v>
      </c>
      <c r="J74" s="30">
        <f>IFERROR(VLOOKUP($A74,Sheet5!$A:$O,9,0),0)</f>
        <v>0</v>
      </c>
      <c r="K74" s="30">
        <f>IFERROR(VLOOKUP($A74,Sheet5!$A:$O,10,0),0)</f>
        <v>0</v>
      </c>
      <c r="L74" s="30">
        <f>IFERROR(VLOOKUP($A74,Sheet5!$A:$O,11,0),0)</f>
        <v>0</v>
      </c>
      <c r="M74" s="30">
        <f>IFERROR(VLOOKUP($A74,Sheet5!$A:$O,12,0),0)</f>
        <v>0</v>
      </c>
      <c r="N74" s="30">
        <f>IFERROR(VLOOKUP($A74,Sheet5!$A:$O,13,0),0)</f>
        <v>0</v>
      </c>
      <c r="O74" s="30">
        <f>IFERROR(VLOOKUP($A74,Sheet5!$A:$O,14,0),0)</f>
        <v>0</v>
      </c>
    </row>
    <row r="75" spans="1:15" ht="15.75" customHeight="1" thickBot="1" x14ac:dyDescent="0.3">
      <c r="A75" t="s">
        <v>202</v>
      </c>
      <c r="B75" t="s">
        <v>177</v>
      </c>
      <c r="C75" s="30">
        <f t="shared" si="16"/>
        <v>0</v>
      </c>
      <c r="D75" s="30">
        <f>IFERROR(VLOOKUP($A75,Sheet5!$A:$O,3,0),0)</f>
        <v>0</v>
      </c>
      <c r="E75" s="30">
        <f>IFERROR(VLOOKUP($A75,Sheet5!$A:$O,4,0),0)</f>
        <v>0</v>
      </c>
      <c r="F75" s="30">
        <f>IFERROR(VLOOKUP($A75,Sheet5!$A:$O,5,0),0)</f>
        <v>0</v>
      </c>
      <c r="G75" s="30">
        <f>IFERROR(VLOOKUP($A75,Sheet5!$A:$O,6,0),0)</f>
        <v>0</v>
      </c>
      <c r="H75" s="30">
        <f>IFERROR(VLOOKUP($A75,Sheet5!$A:$O,7,0),0)</f>
        <v>0</v>
      </c>
      <c r="I75" s="30">
        <f>IFERROR(VLOOKUP($A75,Sheet5!$A:$O,8,0),0)</f>
        <v>0</v>
      </c>
      <c r="J75" s="30">
        <f>IFERROR(VLOOKUP($A75,Sheet5!$A:$O,9,0),0)</f>
        <v>0</v>
      </c>
      <c r="K75" s="30">
        <f>IFERROR(VLOOKUP($A75,Sheet5!$A:$O,10,0),0)</f>
        <v>0</v>
      </c>
      <c r="L75" s="30">
        <f>IFERROR(VLOOKUP($A75,Sheet5!$A:$O,11,0),0)</f>
        <v>0</v>
      </c>
      <c r="M75" s="30">
        <f>IFERROR(VLOOKUP($A75,Sheet5!$A:$O,12,0),0)</f>
        <v>0</v>
      </c>
      <c r="N75" s="30">
        <f>IFERROR(VLOOKUP($A75,Sheet5!$A:$O,13,0),0)</f>
        <v>0</v>
      </c>
      <c r="O75" s="30">
        <f>IFERROR(VLOOKUP($A75,Sheet5!$A:$O,14,0),0)</f>
        <v>0</v>
      </c>
    </row>
    <row r="76" spans="1:15" ht="15.75" customHeight="1" thickBot="1" x14ac:dyDescent="0.3">
      <c r="B76" s="14" t="s">
        <v>178</v>
      </c>
      <c r="C76" s="31">
        <f t="shared" ref="C76:M76" si="17">SUM(C77:C79)</f>
        <v>0</v>
      </c>
      <c r="D76" s="31">
        <f t="shared" si="17"/>
        <v>0</v>
      </c>
      <c r="E76" s="31">
        <f t="shared" si="17"/>
        <v>0</v>
      </c>
      <c r="F76" s="31">
        <f t="shared" si="17"/>
        <v>0</v>
      </c>
      <c r="G76" s="31">
        <f t="shared" si="17"/>
        <v>0</v>
      </c>
      <c r="H76" s="31">
        <f t="shared" si="17"/>
        <v>0</v>
      </c>
      <c r="I76" s="31">
        <f t="shared" si="17"/>
        <v>0</v>
      </c>
      <c r="J76" s="31">
        <f t="shared" si="17"/>
        <v>0</v>
      </c>
      <c r="K76" s="31">
        <f t="shared" si="17"/>
        <v>0</v>
      </c>
      <c r="L76" s="31">
        <f t="shared" si="17"/>
        <v>0</v>
      </c>
      <c r="M76" s="31">
        <f t="shared" si="17"/>
        <v>0</v>
      </c>
      <c r="N76" s="31">
        <f>SUM(N77:N79)</f>
        <v>0</v>
      </c>
      <c r="O76" s="31">
        <f>SUM(O77:O79)</f>
        <v>0</v>
      </c>
    </row>
    <row r="77" spans="1:15" ht="15.75" customHeight="1" x14ac:dyDescent="0.25">
      <c r="A77" t="s">
        <v>203</v>
      </c>
      <c r="B77" t="s">
        <v>179</v>
      </c>
      <c r="C77" s="30">
        <f t="shared" ref="C77:C79" si="18">SUM(D77:O77)</f>
        <v>0</v>
      </c>
      <c r="D77" s="30">
        <f>IFERROR(VLOOKUP($A77,Sheet5!$A:$O,3,0),0)</f>
        <v>0</v>
      </c>
      <c r="E77" s="30">
        <f>IFERROR(VLOOKUP($A77,Sheet5!$A:$O,4,0),0)</f>
        <v>0</v>
      </c>
      <c r="F77" s="30">
        <f>IFERROR(VLOOKUP($A77,Sheet5!$A:$O,5,0),0)</f>
        <v>0</v>
      </c>
      <c r="G77" s="30">
        <f>IFERROR(VLOOKUP($A77,Sheet5!$A:$O,6,0),0)</f>
        <v>0</v>
      </c>
      <c r="H77" s="30">
        <f>IFERROR(VLOOKUP($A77,Sheet5!$A:$O,7,0),0)</f>
        <v>0</v>
      </c>
      <c r="I77" s="30">
        <f>IFERROR(VLOOKUP($A77,Sheet5!$A:$O,8,0),0)</f>
        <v>0</v>
      </c>
      <c r="J77" s="30">
        <f>IFERROR(VLOOKUP($A77,Sheet5!$A:$O,9,0),0)</f>
        <v>0</v>
      </c>
      <c r="K77" s="30">
        <f>IFERROR(VLOOKUP($A77,Sheet5!$A:$O,10,0),0)</f>
        <v>0</v>
      </c>
      <c r="L77" s="30">
        <f>IFERROR(VLOOKUP($A77,Sheet5!$A:$O,11,0),0)</f>
        <v>0</v>
      </c>
      <c r="M77" s="30">
        <f>IFERROR(VLOOKUP($A77,Sheet5!$A:$O,12,0),0)</f>
        <v>0</v>
      </c>
      <c r="N77" s="30">
        <f>IFERROR(VLOOKUP($A77,Sheet5!$A:$O,13,0),0)</f>
        <v>0</v>
      </c>
      <c r="O77" s="30">
        <f>IFERROR(VLOOKUP($A77,Sheet5!$A:$O,14,0),0)</f>
        <v>0</v>
      </c>
    </row>
    <row r="78" spans="1:15" ht="15.75" customHeight="1" x14ac:dyDescent="0.25">
      <c r="A78" t="s">
        <v>204</v>
      </c>
      <c r="B78" t="s">
        <v>180</v>
      </c>
      <c r="C78" s="30">
        <f t="shared" si="18"/>
        <v>0</v>
      </c>
      <c r="D78" s="30">
        <f>IFERROR(VLOOKUP($A78,Sheet5!$A:$O,3,0),0)</f>
        <v>0</v>
      </c>
      <c r="E78" s="30">
        <f>IFERROR(VLOOKUP($A78,Sheet5!$A:$O,4,0),0)</f>
        <v>0</v>
      </c>
      <c r="F78" s="30">
        <f>IFERROR(VLOOKUP($A78,Sheet5!$A:$O,5,0),0)</f>
        <v>0</v>
      </c>
      <c r="G78" s="30">
        <f>IFERROR(VLOOKUP($A78,Sheet5!$A:$O,6,0),0)</f>
        <v>0</v>
      </c>
      <c r="H78" s="30">
        <f>IFERROR(VLOOKUP($A78,Sheet5!$A:$O,7,0),0)</f>
        <v>0</v>
      </c>
      <c r="I78" s="30">
        <f>IFERROR(VLOOKUP($A78,Sheet5!$A:$O,8,0),0)</f>
        <v>0</v>
      </c>
      <c r="J78" s="30">
        <f>IFERROR(VLOOKUP($A78,Sheet5!$A:$O,9,0),0)</f>
        <v>0</v>
      </c>
      <c r="K78" s="30">
        <f>IFERROR(VLOOKUP($A78,Sheet5!$A:$O,10,0),0)</f>
        <v>0</v>
      </c>
      <c r="L78" s="30">
        <f>IFERROR(VLOOKUP($A78,Sheet5!$A:$O,11,0),0)</f>
        <v>0</v>
      </c>
      <c r="M78" s="30">
        <f>IFERROR(VLOOKUP($A78,Sheet5!$A:$O,12,0),0)</f>
        <v>0</v>
      </c>
      <c r="N78" s="30">
        <f>IFERROR(VLOOKUP($A78,Sheet5!$A:$O,13,0),0)</f>
        <v>0</v>
      </c>
      <c r="O78" s="30">
        <f>IFERROR(VLOOKUP($A78,Sheet5!$A:$O,14,0),0)</f>
        <v>0</v>
      </c>
    </row>
    <row r="79" spans="1:15" ht="15.75" customHeight="1" x14ac:dyDescent="0.25">
      <c r="A79" t="s">
        <v>205</v>
      </c>
      <c r="B79" t="s">
        <v>181</v>
      </c>
      <c r="C79" s="30">
        <f t="shared" si="18"/>
        <v>0</v>
      </c>
      <c r="D79" s="30">
        <f>IFERROR(VLOOKUP($A79,Sheet5!$A:$O,3,0),0)</f>
        <v>0</v>
      </c>
      <c r="E79" s="30">
        <f>IFERROR(VLOOKUP($A79,Sheet5!$A:$O,4,0),0)</f>
        <v>0</v>
      </c>
      <c r="F79" s="30">
        <f>IFERROR(VLOOKUP($A79,Sheet5!$A:$O,5,0),0)</f>
        <v>0</v>
      </c>
      <c r="G79" s="30">
        <f>IFERROR(VLOOKUP($A79,Sheet5!$A:$O,6,0),0)</f>
        <v>0</v>
      </c>
      <c r="H79" s="30">
        <f>IFERROR(VLOOKUP($A79,Sheet5!$A:$O,7,0),0)</f>
        <v>0</v>
      </c>
      <c r="I79" s="30">
        <f>IFERROR(VLOOKUP($A79,Sheet5!$A:$O,8,0),0)</f>
        <v>0</v>
      </c>
      <c r="J79" s="30">
        <f>IFERROR(VLOOKUP($A79,Sheet5!$A:$O,9,0),0)</f>
        <v>0</v>
      </c>
      <c r="K79" s="30">
        <f>IFERROR(VLOOKUP($A79,Sheet5!$A:$O,10,0),0)</f>
        <v>0</v>
      </c>
      <c r="L79" s="30">
        <f>IFERROR(VLOOKUP($A79,Sheet5!$A:$O,11,0),0)</f>
        <v>0</v>
      </c>
      <c r="M79" s="30">
        <f>IFERROR(VLOOKUP($A79,Sheet5!$A:$O,12,0),0)</f>
        <v>0</v>
      </c>
      <c r="N79" s="30">
        <f>IFERROR(VLOOKUP($A79,Sheet5!$A:$O,13,0),0)</f>
        <v>0</v>
      </c>
      <c r="O79" s="30">
        <f>IFERROR(VLOOKUP($A79,Sheet5!$A:$O,14,0),0)</f>
        <v>0</v>
      </c>
    </row>
    <row r="80" spans="1:15" ht="15.75" customHeight="1" x14ac:dyDescent="0.25">
      <c r="B80" s="2" t="s">
        <v>192</v>
      </c>
      <c r="C80" s="32"/>
      <c r="D80" s="32"/>
      <c r="E80" s="32"/>
      <c r="F80" s="12"/>
      <c r="G80" s="12"/>
      <c r="H80" s="12"/>
      <c r="I80" s="12"/>
      <c r="J80" s="12"/>
      <c r="K80" s="12"/>
      <c r="L80" s="12"/>
      <c r="M80" s="12"/>
      <c r="N80" s="12"/>
      <c r="O80" s="12"/>
    </row>
    <row r="81" spans="1:15" ht="15.75" customHeight="1" thickBot="1" x14ac:dyDescent="0.3">
      <c r="B81" s="46" t="s">
        <v>182</v>
      </c>
      <c r="C81" s="30"/>
      <c r="D81" s="30"/>
      <c r="E81" s="30"/>
      <c r="F81" s="30"/>
      <c r="G81" s="30"/>
      <c r="H81" s="30"/>
      <c r="I81" s="30"/>
      <c r="J81" s="30"/>
      <c r="K81" s="30"/>
      <c r="L81" s="13"/>
      <c r="M81" s="13"/>
      <c r="N81" s="13"/>
      <c r="O81" s="13"/>
    </row>
    <row r="82" spans="1:15" ht="15.75" customHeight="1" thickBot="1" x14ac:dyDescent="0.3">
      <c r="B82" s="14" t="s">
        <v>183</v>
      </c>
      <c r="C82" s="31">
        <v>0</v>
      </c>
      <c r="D82" s="31">
        <v>0</v>
      </c>
      <c r="E82" s="31">
        <v>0</v>
      </c>
      <c r="F82" s="31">
        <v>0</v>
      </c>
      <c r="G82" s="31">
        <v>0</v>
      </c>
      <c r="H82" s="31">
        <v>0</v>
      </c>
      <c r="I82" s="31">
        <v>0</v>
      </c>
      <c r="J82" s="31">
        <v>0</v>
      </c>
      <c r="K82" s="31">
        <v>0</v>
      </c>
      <c r="L82" s="31">
        <v>0</v>
      </c>
      <c r="M82" s="31">
        <v>0</v>
      </c>
      <c r="N82" s="31">
        <f>SUM(N83:N84)</f>
        <v>0</v>
      </c>
      <c r="O82" s="31">
        <f>SUM(O83:O84)</f>
        <v>0</v>
      </c>
    </row>
    <row r="83" spans="1:15" ht="15.75" customHeight="1" x14ac:dyDescent="0.25">
      <c r="A83" t="s">
        <v>206</v>
      </c>
      <c r="B83" s="45" t="s">
        <v>184</v>
      </c>
      <c r="C83" s="30">
        <f t="shared" ref="C83:C84" si="19">SUM(D83:O83)</f>
        <v>0</v>
      </c>
      <c r="D83" s="30">
        <f>IFERROR(VLOOKUP($A83,Sheet5!$A:$O,3,0),0)</f>
        <v>0</v>
      </c>
      <c r="E83" s="30">
        <f>IFERROR(VLOOKUP($A83,Sheet5!$A:$O,4,0),0)</f>
        <v>0</v>
      </c>
      <c r="F83" s="30">
        <f>IFERROR(VLOOKUP($A83,Sheet5!$A:$O,5,0),0)</f>
        <v>0</v>
      </c>
      <c r="G83" s="30">
        <f>IFERROR(VLOOKUP($A83,Sheet5!$A:$O,6,0),0)</f>
        <v>0</v>
      </c>
      <c r="H83" s="30">
        <f>IFERROR(VLOOKUP($A83,Sheet5!$A:$O,7,0),0)</f>
        <v>0</v>
      </c>
      <c r="I83" s="30">
        <f>IFERROR(VLOOKUP($A83,Sheet5!$A:$O,8,0),0)</f>
        <v>0</v>
      </c>
      <c r="J83" s="30">
        <f>IFERROR(VLOOKUP($A83,Sheet5!$A:$O,9,0),0)</f>
        <v>0</v>
      </c>
      <c r="K83" s="30">
        <f>IFERROR(VLOOKUP($A83,Sheet5!$A:$O,10,0),0)</f>
        <v>0</v>
      </c>
      <c r="L83" s="30">
        <f>IFERROR(VLOOKUP($A83,Sheet5!$A:$O,11,0),0)</f>
        <v>0</v>
      </c>
      <c r="M83" s="30">
        <f>IFERROR(VLOOKUP($A83,Sheet5!$A:$O,12,0),0)</f>
        <v>0</v>
      </c>
      <c r="N83" s="30">
        <f>IFERROR(VLOOKUP($A83,Sheet5!$A:$O,13,0),0)</f>
        <v>0</v>
      </c>
      <c r="O83" s="30">
        <f>IFERROR(VLOOKUP($A83,Sheet5!$A:$O,14,0),0)</f>
        <v>0</v>
      </c>
    </row>
    <row r="84" spans="1:15" ht="15.75" customHeight="1" thickBot="1" x14ac:dyDescent="0.3">
      <c r="A84" t="s">
        <v>207</v>
      </c>
      <c r="B84" s="45" t="s">
        <v>185</v>
      </c>
      <c r="C84" s="30">
        <f t="shared" si="19"/>
        <v>0</v>
      </c>
      <c r="D84" s="30">
        <f>IFERROR(VLOOKUP($A84,Sheet5!$A:$O,3,0),0)</f>
        <v>0</v>
      </c>
      <c r="E84" s="30">
        <f>IFERROR(VLOOKUP($A84,Sheet5!$A:$O,4,0),0)</f>
        <v>0</v>
      </c>
      <c r="F84" s="30">
        <f>IFERROR(VLOOKUP($A84,Sheet5!$A:$O,5,0),0)</f>
        <v>0</v>
      </c>
      <c r="G84" s="30">
        <f>IFERROR(VLOOKUP($A84,Sheet5!$A:$O,6,0),0)</f>
        <v>0</v>
      </c>
      <c r="H84" s="30">
        <f>IFERROR(VLOOKUP($A84,Sheet5!$A:$O,7,0),0)</f>
        <v>0</v>
      </c>
      <c r="I84" s="30">
        <f>IFERROR(VLOOKUP($A84,Sheet5!$A:$O,8,0),0)</f>
        <v>0</v>
      </c>
      <c r="J84" s="30">
        <f>IFERROR(VLOOKUP($A84,Sheet5!$A:$O,9,0),0)</f>
        <v>0</v>
      </c>
      <c r="K84" s="30">
        <f>IFERROR(VLOOKUP($A84,Sheet5!$A:$O,10,0),0)</f>
        <v>0</v>
      </c>
      <c r="L84" s="30">
        <f>IFERROR(VLOOKUP($A84,Sheet5!$A:$O,11,0),0)</f>
        <v>0</v>
      </c>
      <c r="M84" s="30">
        <f>IFERROR(VLOOKUP($A84,Sheet5!$A:$O,12,0),0)</f>
        <v>0</v>
      </c>
      <c r="N84" s="30">
        <f>IFERROR(VLOOKUP($A84,Sheet5!$A:$O,13,0),0)</f>
        <v>0</v>
      </c>
      <c r="O84" s="30">
        <f>IFERROR(VLOOKUP($A84,Sheet5!$A:$O,14,0),0)</f>
        <v>0</v>
      </c>
    </row>
    <row r="85" spans="1:15" ht="15.75" customHeight="1" thickBot="1" x14ac:dyDescent="0.3">
      <c r="B85" s="21" t="s">
        <v>186</v>
      </c>
      <c r="C85" s="31">
        <v>0</v>
      </c>
      <c r="D85" s="31">
        <v>0</v>
      </c>
      <c r="E85" s="31">
        <v>0</v>
      </c>
      <c r="F85" s="31">
        <v>0</v>
      </c>
      <c r="G85" s="31">
        <v>0</v>
      </c>
      <c r="H85" s="31">
        <v>0</v>
      </c>
      <c r="I85" s="31">
        <v>0</v>
      </c>
      <c r="J85" s="31">
        <v>0</v>
      </c>
      <c r="K85" s="31">
        <v>0</v>
      </c>
      <c r="L85" s="31">
        <v>0</v>
      </c>
      <c r="M85" s="31">
        <v>0</v>
      </c>
      <c r="N85" s="31">
        <f>SUM(N86:N87)</f>
        <v>0</v>
      </c>
      <c r="O85" s="31">
        <f>SUM(O86:O87)</f>
        <v>0</v>
      </c>
    </row>
    <row r="86" spans="1:15" ht="15.75" customHeight="1" x14ac:dyDescent="0.25">
      <c r="A86" t="s">
        <v>208</v>
      </c>
      <c r="B86" s="45" t="s">
        <v>187</v>
      </c>
      <c r="C86" s="30">
        <f t="shared" ref="C86:C87" si="20">SUM(D86:O86)</f>
        <v>0</v>
      </c>
      <c r="D86" s="30">
        <f>IFERROR(VLOOKUP($A86,Sheet5!$A:$O,3,0),0)</f>
        <v>0</v>
      </c>
      <c r="E86" s="30">
        <f>IFERROR(VLOOKUP($A86,Sheet5!$A:$O,4,0),0)</f>
        <v>0</v>
      </c>
      <c r="F86" s="30">
        <f>IFERROR(VLOOKUP($A86,Sheet5!$A:$O,5,0),0)</f>
        <v>0</v>
      </c>
      <c r="G86" s="30">
        <f>IFERROR(VLOOKUP($A86,Sheet5!$A:$O,6,0),0)</f>
        <v>0</v>
      </c>
      <c r="H86" s="30">
        <f>IFERROR(VLOOKUP($A86,Sheet5!$A:$O,7,0),0)</f>
        <v>0</v>
      </c>
      <c r="I86" s="30">
        <f>IFERROR(VLOOKUP($A86,Sheet5!$A:$O,8,0),0)</f>
        <v>0</v>
      </c>
      <c r="J86" s="30">
        <f>IFERROR(VLOOKUP($A86,Sheet5!$A:$O,9,0),0)</f>
        <v>0</v>
      </c>
      <c r="K86" s="30">
        <f>IFERROR(VLOOKUP($A86,Sheet5!$A:$O,10,0),0)</f>
        <v>0</v>
      </c>
      <c r="L86" s="30">
        <f>IFERROR(VLOOKUP($A86,Sheet5!$A:$O,11,0),0)</f>
        <v>0</v>
      </c>
      <c r="M86" s="30">
        <f>IFERROR(VLOOKUP($A86,Sheet5!$A:$O,12,0),0)</f>
        <v>0</v>
      </c>
      <c r="N86" s="30">
        <f>IFERROR(VLOOKUP($A86,Sheet5!$A:$O,13,0),0)</f>
        <v>0</v>
      </c>
      <c r="O86" s="30">
        <f>IFERROR(VLOOKUP($A86,Sheet5!$A:$O,14,0),0)</f>
        <v>0</v>
      </c>
    </row>
    <row r="87" spans="1:15" ht="15.75" customHeight="1" thickBot="1" x14ac:dyDescent="0.3">
      <c r="A87" t="s">
        <v>209</v>
      </c>
      <c r="B87" s="45" t="s">
        <v>188</v>
      </c>
      <c r="C87" s="30">
        <f t="shared" si="20"/>
        <v>0</v>
      </c>
      <c r="D87" s="30">
        <f>IFERROR(VLOOKUP($A87,Sheet5!$A:$O,3,0),0)</f>
        <v>0</v>
      </c>
      <c r="E87" s="30">
        <f>IFERROR(VLOOKUP($A87,Sheet5!$A:$O,4,0),0)</f>
        <v>0</v>
      </c>
      <c r="F87" s="30">
        <f>IFERROR(VLOOKUP($A87,Sheet5!$A:$O,5,0),0)</f>
        <v>0</v>
      </c>
      <c r="G87" s="30">
        <f>IFERROR(VLOOKUP($A87,Sheet5!$A:$O,6,0),0)</f>
        <v>0</v>
      </c>
      <c r="H87" s="30">
        <f>IFERROR(VLOOKUP($A87,Sheet5!$A:$O,7,0),0)</f>
        <v>0</v>
      </c>
      <c r="I87" s="30">
        <f>IFERROR(VLOOKUP($A87,Sheet5!$A:$O,8,0),0)</f>
        <v>0</v>
      </c>
      <c r="J87" s="30">
        <f>IFERROR(VLOOKUP($A87,Sheet5!$A:$O,9,0),0)</f>
        <v>0</v>
      </c>
      <c r="K87" s="30">
        <f>IFERROR(VLOOKUP($A87,Sheet5!$A:$O,10,0),0)</f>
        <v>0</v>
      </c>
      <c r="L87" s="30">
        <f>IFERROR(VLOOKUP($A87,Sheet5!$A:$O,11,0),0)</f>
        <v>0</v>
      </c>
      <c r="M87" s="30">
        <f>IFERROR(VLOOKUP($A87,Sheet5!$A:$O,12,0),0)</f>
        <v>0</v>
      </c>
      <c r="N87" s="30">
        <f>IFERROR(VLOOKUP($A87,Sheet5!$A:$O,13,0),0)</f>
        <v>0</v>
      </c>
      <c r="O87" s="30">
        <f>IFERROR(VLOOKUP($A87,Sheet5!$A:$O,14,0),0)</f>
        <v>0</v>
      </c>
    </row>
    <row r="88" spans="1:15" ht="15.75" customHeight="1" thickBot="1" x14ac:dyDescent="0.3">
      <c r="B88" s="21" t="s">
        <v>189</v>
      </c>
      <c r="C88" s="31">
        <v>0</v>
      </c>
      <c r="D88" s="31">
        <v>0</v>
      </c>
      <c r="E88" s="31">
        <v>0</v>
      </c>
      <c r="F88" s="31">
        <v>0</v>
      </c>
      <c r="G88" s="31">
        <v>0</v>
      </c>
      <c r="H88" s="31">
        <v>0</v>
      </c>
      <c r="I88" s="31">
        <v>0</v>
      </c>
      <c r="J88" s="31">
        <v>0</v>
      </c>
      <c r="K88" s="31">
        <v>0</v>
      </c>
      <c r="L88" s="31">
        <v>0</v>
      </c>
      <c r="M88" s="31">
        <v>0</v>
      </c>
      <c r="N88" s="31">
        <f>SUM(N89)</f>
        <v>0</v>
      </c>
      <c r="O88" s="31">
        <f>SUM(O89)</f>
        <v>0</v>
      </c>
    </row>
    <row r="89" spans="1:15" ht="15.75" customHeight="1" x14ac:dyDescent="0.25">
      <c r="A89" t="s">
        <v>210</v>
      </c>
      <c r="B89" s="45" t="s">
        <v>190</v>
      </c>
      <c r="C89" s="30">
        <f>SUM(D89:O89)</f>
        <v>0</v>
      </c>
      <c r="D89" s="30">
        <f>IFERROR(VLOOKUP($A89,Sheet5!$A:$O,3,0),0)</f>
        <v>0</v>
      </c>
      <c r="E89" s="30">
        <f>IFERROR(VLOOKUP($A89,Sheet5!$A:$O,4,0),0)</f>
        <v>0</v>
      </c>
      <c r="F89" s="30">
        <f>IFERROR(VLOOKUP($A89,Sheet5!$A:$O,5,0),0)</f>
        <v>0</v>
      </c>
      <c r="G89" s="30">
        <f>IFERROR(VLOOKUP($A89,Sheet5!$A:$O,6,0),0)</f>
        <v>0</v>
      </c>
      <c r="H89" s="30">
        <f>IFERROR(VLOOKUP($A89,Sheet5!$A:$O,7,0),0)</f>
        <v>0</v>
      </c>
      <c r="I89" s="30">
        <f>IFERROR(VLOOKUP($A89,Sheet5!$A:$O,8,0),0)</f>
        <v>0</v>
      </c>
      <c r="J89" s="30">
        <f>IFERROR(VLOOKUP($A89,Sheet5!$A:$O,9,0),0)</f>
        <v>0</v>
      </c>
      <c r="K89" s="30">
        <f>IFERROR(VLOOKUP($A89,Sheet5!$A:$O,10,0),0)</f>
        <v>0</v>
      </c>
      <c r="L89" s="30">
        <f>IFERROR(VLOOKUP($A89,Sheet5!$A:$O,11,0),0)</f>
        <v>0</v>
      </c>
      <c r="M89" s="30">
        <f>IFERROR(VLOOKUP($A89,Sheet5!$A:$O,12,0),0)</f>
        <v>0</v>
      </c>
      <c r="N89" s="30">
        <f>IFERROR(VLOOKUP($A89,Sheet5!$A:$O,13,0),0)</f>
        <v>0</v>
      </c>
      <c r="O89" s="30">
        <f>IFERROR(VLOOKUP($A89,Sheet5!$A:$O,14,0),0)</f>
        <v>0</v>
      </c>
    </row>
    <row r="90" spans="1:15" ht="15.75" customHeight="1" x14ac:dyDescent="0.25">
      <c r="B90" s="2" t="s">
        <v>191</v>
      </c>
      <c r="C90" s="32"/>
      <c r="D90" s="32"/>
      <c r="E90" s="32"/>
      <c r="F90" s="12"/>
      <c r="G90" s="12"/>
      <c r="H90" s="12"/>
      <c r="I90" s="12"/>
      <c r="J90" s="12"/>
      <c r="K90" s="12"/>
      <c r="L90" s="12"/>
      <c r="M90" s="12"/>
      <c r="N90" s="12"/>
      <c r="O90" s="12"/>
    </row>
    <row r="91" spans="1:15" ht="15.75" customHeight="1" x14ac:dyDescent="0.25">
      <c r="C91" s="30"/>
      <c r="D91" s="30"/>
      <c r="E91" s="30"/>
      <c r="F91" s="30"/>
      <c r="G91" s="30"/>
      <c r="H91" s="30"/>
      <c r="I91" s="30"/>
      <c r="J91" s="30"/>
      <c r="K91" s="13"/>
      <c r="L91" s="13"/>
      <c r="M91" s="13"/>
      <c r="N91" s="13"/>
      <c r="O91" s="13"/>
    </row>
    <row r="92" spans="1:15" ht="15.75" x14ac:dyDescent="0.25">
      <c r="B92" s="2" t="s">
        <v>6</v>
      </c>
      <c r="C92" s="12">
        <f t="shared" ref="C92:K92" si="21">+C16+C22+C32+C42+C58+C68+C50+C73+C76+C82+C85+C88</f>
        <v>19458112927.269997</v>
      </c>
      <c r="D92" s="12">
        <f t="shared" si="21"/>
        <v>790664724.17000008</v>
      </c>
      <c r="E92" s="12">
        <f t="shared" si="21"/>
        <v>1204289876.05</v>
      </c>
      <c r="F92" s="12">
        <f t="shared" si="21"/>
        <v>3507738594.7199998</v>
      </c>
      <c r="G92" s="12">
        <f t="shared" si="21"/>
        <v>1636548489.6299999</v>
      </c>
      <c r="H92" s="12">
        <f t="shared" si="21"/>
        <v>1510172336.1199999</v>
      </c>
      <c r="I92" s="12">
        <f t="shared" si="21"/>
        <v>1170139139.3600001</v>
      </c>
      <c r="J92" s="12">
        <f t="shared" si="21"/>
        <v>1822846986.3399999</v>
      </c>
      <c r="K92" s="12">
        <f t="shared" si="21"/>
        <v>2446728249.2600002</v>
      </c>
      <c r="L92" s="12">
        <f>+L16+L22+L32+L42+L58+L68+L50+L73+L76+L82+L85+L88</f>
        <v>3950152436.9099994</v>
      </c>
      <c r="M92" s="12">
        <f t="shared" ref="M92:O92" si="22">+M16+M22+M32+M42+M58+M68</f>
        <v>1418832094.71</v>
      </c>
      <c r="N92" s="12">
        <f t="shared" si="22"/>
        <v>0</v>
      </c>
      <c r="O92" s="12">
        <f t="shared" si="22"/>
        <v>0</v>
      </c>
    </row>
    <row r="93" spans="1:15" x14ac:dyDescent="0.25">
      <c r="B93" t="s">
        <v>244</v>
      </c>
      <c r="C93" s="6"/>
      <c r="D93" s="6"/>
      <c r="E93" s="6"/>
      <c r="F93" s="6"/>
      <c r="G93" s="6"/>
      <c r="H93" s="11"/>
      <c r="I93" s="11"/>
      <c r="J93" s="11"/>
      <c r="K93" s="11"/>
      <c r="L93" s="11"/>
      <c r="M93" s="11"/>
      <c r="N93" s="11"/>
      <c r="O93" s="11"/>
    </row>
    <row r="94" spans="1:15" x14ac:dyDescent="0.25">
      <c r="B94" t="s">
        <v>246</v>
      </c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</row>
    <row r="95" spans="1:15" x14ac:dyDescent="0.25">
      <c r="B95" t="s">
        <v>247</v>
      </c>
      <c r="I95" s="25"/>
      <c r="K95" s="18"/>
    </row>
    <row r="100" spans="1:11" ht="23.25" x14ac:dyDescent="0.35">
      <c r="B100" s="50"/>
      <c r="C100" s="50"/>
      <c r="D100" s="50"/>
      <c r="E100" s="50"/>
      <c r="F100" s="50"/>
      <c r="K100" s="50"/>
    </row>
    <row r="101" spans="1:11" ht="23.25" x14ac:dyDescent="0.35">
      <c r="A101" s="49"/>
      <c r="B101" s="50"/>
      <c r="C101" s="50"/>
      <c r="D101" s="50"/>
      <c r="E101" s="50"/>
      <c r="F101" s="50"/>
      <c r="J101" s="50"/>
      <c r="K101" s="50"/>
    </row>
    <row r="102" spans="1:11" ht="23.25" x14ac:dyDescent="0.35">
      <c r="A102" s="49"/>
      <c r="B102" s="51" t="s">
        <v>32</v>
      </c>
      <c r="C102" s="50"/>
      <c r="D102" s="50"/>
      <c r="E102" s="51" t="s">
        <v>239</v>
      </c>
      <c r="F102" s="50"/>
      <c r="J102" s="51" t="s">
        <v>33</v>
      </c>
      <c r="K102" s="50"/>
    </row>
    <row r="103" spans="1:11" ht="23.25" x14ac:dyDescent="0.35">
      <c r="A103" s="49"/>
      <c r="B103" s="50" t="s">
        <v>238</v>
      </c>
      <c r="C103" s="50"/>
      <c r="D103" s="50"/>
      <c r="E103" s="50" t="s">
        <v>240</v>
      </c>
      <c r="F103" s="50"/>
      <c r="J103" s="50" t="s">
        <v>226</v>
      </c>
      <c r="K103" s="50"/>
    </row>
    <row r="104" spans="1:11" ht="23.25" x14ac:dyDescent="0.35">
      <c r="A104" s="49"/>
      <c r="B104" s="50" t="s">
        <v>241</v>
      </c>
      <c r="C104" s="50"/>
      <c r="D104" s="50"/>
      <c r="E104" s="50" t="s">
        <v>227</v>
      </c>
      <c r="F104" s="50"/>
      <c r="J104" s="50" t="s">
        <v>229</v>
      </c>
    </row>
    <row r="105" spans="1:11" ht="23.25" x14ac:dyDescent="0.35">
      <c r="A105" s="49"/>
      <c r="B105" s="50"/>
      <c r="C105" s="50"/>
      <c r="D105" s="50"/>
      <c r="E105" s="50"/>
      <c r="F105" s="50"/>
    </row>
    <row r="106" spans="1:11" ht="23.25" x14ac:dyDescent="0.35">
      <c r="A106" s="49"/>
      <c r="B106" s="50"/>
      <c r="C106" s="50"/>
      <c r="D106" s="50"/>
      <c r="E106" s="50"/>
      <c r="F106" s="50"/>
    </row>
    <row r="107" spans="1:11" ht="23.25" x14ac:dyDescent="0.35">
      <c r="A107" s="49"/>
      <c r="B107" s="50"/>
      <c r="C107" s="50"/>
      <c r="D107" s="50"/>
      <c r="E107" s="50"/>
      <c r="F107" s="50"/>
    </row>
    <row r="108" spans="1:11" ht="23.25" x14ac:dyDescent="0.35">
      <c r="A108" s="49"/>
      <c r="B108" s="50"/>
      <c r="C108" s="50"/>
      <c r="D108" s="50"/>
      <c r="E108" s="50"/>
      <c r="F108" s="50"/>
    </row>
    <row r="109" spans="1:11" ht="23.25" x14ac:dyDescent="0.35">
      <c r="A109" s="49"/>
      <c r="B109" s="50"/>
      <c r="C109" s="50"/>
      <c r="D109" s="50"/>
      <c r="E109" s="50"/>
      <c r="F109" s="50"/>
    </row>
    <row r="110" spans="1:11" ht="23.25" x14ac:dyDescent="0.35">
      <c r="A110" s="49"/>
      <c r="C110" s="50"/>
      <c r="D110" s="50"/>
      <c r="E110" s="50"/>
      <c r="F110" s="50"/>
    </row>
    <row r="111" spans="1:11" ht="23.25" x14ac:dyDescent="0.35">
      <c r="A111" s="49"/>
      <c r="E111" s="50"/>
      <c r="F111" s="50"/>
    </row>
    <row r="112" spans="1:11" ht="23.25" x14ac:dyDescent="0.35">
      <c r="A112" s="49"/>
      <c r="E112" s="50"/>
      <c r="F112" s="50"/>
    </row>
    <row r="113" spans="1:6" ht="23.25" x14ac:dyDescent="0.35">
      <c r="A113" s="49"/>
      <c r="E113" s="50"/>
      <c r="F113" s="50"/>
    </row>
    <row r="114" spans="1:6" ht="23.25" x14ac:dyDescent="0.35">
      <c r="A114" s="49"/>
      <c r="E114" s="50"/>
      <c r="F114" s="50"/>
    </row>
    <row r="115" spans="1:6" ht="23.25" x14ac:dyDescent="0.35">
      <c r="A115" s="49"/>
      <c r="C115" s="50"/>
      <c r="D115" s="50"/>
      <c r="E115" s="50"/>
      <c r="F115" s="50"/>
    </row>
    <row r="116" spans="1:6" ht="18.75" x14ac:dyDescent="0.3">
      <c r="A116" s="49"/>
      <c r="B116" s="49"/>
      <c r="C116" s="49"/>
      <c r="D116" s="49"/>
    </row>
    <row r="117" spans="1:6" ht="18.75" x14ac:dyDescent="0.3">
      <c r="A117" s="49"/>
      <c r="B117" s="49"/>
      <c r="C117" s="49"/>
      <c r="D117" s="49"/>
    </row>
    <row r="118" spans="1:6" ht="18.75" x14ac:dyDescent="0.3">
      <c r="A118" s="49"/>
      <c r="B118" s="49"/>
      <c r="C118" s="49"/>
      <c r="D118" s="49"/>
    </row>
    <row r="119" spans="1:6" ht="18.75" x14ac:dyDescent="0.3">
      <c r="A119" s="49"/>
      <c r="B119" s="49"/>
      <c r="C119" s="49"/>
      <c r="D119" s="49"/>
    </row>
  </sheetData>
  <mergeCells count="3">
    <mergeCell ref="B9:O9"/>
    <mergeCell ref="B8:O8"/>
    <mergeCell ref="B10:O10"/>
  </mergeCells>
  <printOptions horizontalCentered="1"/>
  <pageMargins left="0.19685039370078741" right="0" top="0.62992125984251968" bottom="0.51181102362204722" header="0" footer="0"/>
  <pageSetup scale="50" fitToHeight="2" orientation="landscape" r:id="rId1"/>
  <headerFooter>
    <oddFooter>Page &amp;P of &amp;N</oddFooter>
  </headerFooter>
  <rowBreaks count="1" manualBreakCount="1">
    <brk id="72" min="1" max="14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1"/>
  <sheetViews>
    <sheetView showGridLines="0" zoomScale="85" zoomScaleNormal="85" workbookViewId="0">
      <selection activeCell="G33" sqref="G33"/>
    </sheetView>
  </sheetViews>
  <sheetFormatPr defaultRowHeight="15" x14ac:dyDescent="0.25"/>
  <cols>
    <col min="1" max="1" width="5.140625" style="5" bestFit="1" customWidth="1"/>
    <col min="2" max="2" width="32.140625" customWidth="1"/>
    <col min="3" max="3" width="32.42578125" customWidth="1"/>
    <col min="4" max="4" width="23.5703125" customWidth="1"/>
    <col min="5" max="5" width="24.5703125" customWidth="1"/>
    <col min="6" max="6" width="11.5703125" bestFit="1" customWidth="1"/>
    <col min="8" max="8" width="11.5703125" bestFit="1" customWidth="1"/>
  </cols>
  <sheetData>
    <row r="1" spans="1:7" ht="18.75" customHeight="1" x14ac:dyDescent="0.3">
      <c r="A1" s="83" t="s">
        <v>30</v>
      </c>
      <c r="B1" s="83"/>
      <c r="C1" s="83"/>
      <c r="D1" s="83"/>
      <c r="E1" s="83"/>
      <c r="G1" s="1" t="s">
        <v>5</v>
      </c>
    </row>
    <row r="2" spans="1:7" ht="18.75" customHeight="1" x14ac:dyDescent="0.25">
      <c r="A2" s="83" t="s">
        <v>31</v>
      </c>
      <c r="B2" s="83"/>
      <c r="C2" s="83"/>
      <c r="D2" s="83"/>
      <c r="E2" s="83"/>
      <c r="G2" s="5" t="s">
        <v>25</v>
      </c>
    </row>
    <row r="3" spans="1:7" ht="18.75" x14ac:dyDescent="0.25">
      <c r="A3" s="84" t="s">
        <v>225</v>
      </c>
      <c r="B3" s="83"/>
      <c r="C3" s="83"/>
      <c r="D3" s="83"/>
      <c r="E3" s="83"/>
      <c r="G3" s="5" t="s">
        <v>26</v>
      </c>
    </row>
    <row r="4" spans="1:7" ht="18.75" customHeight="1" x14ac:dyDescent="0.3">
      <c r="A4" s="75" t="s">
        <v>28</v>
      </c>
      <c r="B4" s="75"/>
      <c r="C4" s="75"/>
      <c r="D4" s="75"/>
      <c r="E4" s="75"/>
      <c r="G4" s="1" t="s">
        <v>19</v>
      </c>
    </row>
    <row r="5" spans="1:7" x14ac:dyDescent="0.25">
      <c r="A5" s="76" t="s">
        <v>2</v>
      </c>
      <c r="B5" s="76"/>
      <c r="C5" s="76"/>
      <c r="D5" s="76"/>
      <c r="E5" s="76"/>
      <c r="G5" s="5" t="s">
        <v>23</v>
      </c>
    </row>
    <row r="6" spans="1:7" x14ac:dyDescent="0.25">
      <c r="G6" s="5" t="s">
        <v>24</v>
      </c>
    </row>
    <row r="7" spans="1:7" ht="31.5" x14ac:dyDescent="0.25">
      <c r="B7" s="3" t="s">
        <v>0</v>
      </c>
      <c r="C7" s="3"/>
      <c r="D7" s="27" t="s">
        <v>3</v>
      </c>
      <c r="E7" s="27" t="s">
        <v>4</v>
      </c>
    </row>
    <row r="8" spans="1:7" ht="15.75" thickBot="1" x14ac:dyDescent="0.3">
      <c r="B8" s="8" t="s">
        <v>1</v>
      </c>
      <c r="C8" s="8"/>
      <c r="D8" s="9">
        <f>+D9+D15+D25+D35+D51+D61</f>
        <v>25826458053</v>
      </c>
      <c r="E8" s="9"/>
    </row>
    <row r="9" spans="1:7" ht="15.75" thickBot="1" x14ac:dyDescent="0.3">
      <c r="A9" s="19">
        <v>2.1</v>
      </c>
      <c r="B9" s="28" t="s">
        <v>125</v>
      </c>
      <c r="C9" s="19"/>
      <c r="D9" s="20">
        <f>SUM(D10:D14)</f>
        <v>775739202</v>
      </c>
      <c r="E9" s="20"/>
    </row>
    <row r="10" spans="1:7" ht="15.75" customHeight="1" x14ac:dyDescent="0.25">
      <c r="A10" s="5" t="s">
        <v>34</v>
      </c>
      <c r="B10" t="s">
        <v>63</v>
      </c>
      <c r="D10" s="6">
        <f>IFERROR(VLOOKUP($A10,Sheet3!$A:$C,2,0),0)</f>
        <v>596871832</v>
      </c>
      <c r="E10" s="6"/>
    </row>
    <row r="11" spans="1:7" ht="15.75" customHeight="1" x14ac:dyDescent="0.25">
      <c r="A11" s="5" t="s">
        <v>35</v>
      </c>
      <c r="B11" t="s">
        <v>64</v>
      </c>
      <c r="D11" s="6">
        <f>IFERROR(VLOOKUP($A11,Sheet3!$A:$C,2,0),0)</f>
        <v>78100004</v>
      </c>
      <c r="E11" s="6"/>
    </row>
    <row r="12" spans="1:7" ht="15.75" customHeight="1" x14ac:dyDescent="0.25">
      <c r="A12" s="5" t="s">
        <v>36</v>
      </c>
      <c r="B12" t="s">
        <v>65</v>
      </c>
      <c r="D12" s="6">
        <f>IFERROR(VLOOKUP($A12,Sheet3!$A:$C,2,0),0)</f>
        <v>624800</v>
      </c>
      <c r="E12" s="6"/>
    </row>
    <row r="13" spans="1:7" ht="15.75" customHeight="1" x14ac:dyDescent="0.25">
      <c r="A13" s="5" t="s">
        <v>37</v>
      </c>
      <c r="B13" t="s">
        <v>66</v>
      </c>
      <c r="D13" s="6">
        <f>IFERROR(VLOOKUP($A13,Sheet3!$A:$C,2,0),0)</f>
        <v>17500000</v>
      </c>
      <c r="E13" s="6"/>
    </row>
    <row r="14" spans="1:7" ht="15.75" customHeight="1" thickBot="1" x14ac:dyDescent="0.3">
      <c r="A14" s="5" t="s">
        <v>38</v>
      </c>
      <c r="B14" t="s">
        <v>67</v>
      </c>
      <c r="D14" s="6">
        <f>IFERROR(VLOOKUP($A14,Sheet3!$A:$C,2,0),0)</f>
        <v>82642566</v>
      </c>
      <c r="E14" s="6"/>
    </row>
    <row r="15" spans="1:7" ht="15.75" customHeight="1" thickBot="1" x14ac:dyDescent="0.3">
      <c r="A15" s="21">
        <v>2.2000000000000002</v>
      </c>
      <c r="B15" s="21" t="s">
        <v>126</v>
      </c>
      <c r="C15" s="21"/>
      <c r="D15" s="22">
        <f>SUM(D16:D24)</f>
        <v>23154841352</v>
      </c>
      <c r="E15" s="22"/>
    </row>
    <row r="16" spans="1:7" ht="15.75" customHeight="1" x14ac:dyDescent="0.25">
      <c r="A16" s="5" t="s">
        <v>39</v>
      </c>
      <c r="B16" t="s">
        <v>68</v>
      </c>
      <c r="D16" s="6">
        <f>IFERROR(VLOOKUP($A16,Sheet3!$A:$C,2,0),0)</f>
        <v>39425000</v>
      </c>
      <c r="E16" s="6"/>
    </row>
    <row r="17" spans="1:8" ht="15.75" customHeight="1" x14ac:dyDescent="0.25">
      <c r="A17" s="5" t="s">
        <v>40</v>
      </c>
      <c r="B17" t="s">
        <v>69</v>
      </c>
      <c r="D17" s="6">
        <f>IFERROR(VLOOKUP($A17,Sheet3!$A:$C,2,0),0)</f>
        <v>14639566</v>
      </c>
      <c r="E17" s="6"/>
    </row>
    <row r="18" spans="1:8" ht="15.75" customHeight="1" x14ac:dyDescent="0.25">
      <c r="A18" s="5" t="s">
        <v>41</v>
      </c>
      <c r="B18" t="s">
        <v>70</v>
      </c>
      <c r="D18" s="6">
        <f>IFERROR(VLOOKUP($A18,Sheet3!$A:$C,2,0),0)</f>
        <v>34431561</v>
      </c>
      <c r="E18" s="6"/>
    </row>
    <row r="19" spans="1:8" ht="15.75" customHeight="1" x14ac:dyDescent="0.25">
      <c r="A19" s="5" t="s">
        <v>42</v>
      </c>
      <c r="B19" t="s">
        <v>71</v>
      </c>
      <c r="D19" s="6">
        <f>IFERROR(VLOOKUP($A19,Sheet3!$A:$C,2,0),0)</f>
        <v>15026595</v>
      </c>
      <c r="E19" s="6"/>
    </row>
    <row r="20" spans="1:8" ht="15.75" customHeight="1" x14ac:dyDescent="0.25">
      <c r="A20" s="5" t="s">
        <v>43</v>
      </c>
      <c r="B20" t="s">
        <v>72</v>
      </c>
      <c r="D20" s="6">
        <f>IFERROR(VLOOKUP($A20,Sheet3!$A:$C,2,0),0)</f>
        <v>18315693</v>
      </c>
      <c r="E20" s="6"/>
    </row>
    <row r="21" spans="1:8" ht="15.75" customHeight="1" x14ac:dyDescent="0.25">
      <c r="A21" s="5" t="s">
        <v>44</v>
      </c>
      <c r="B21" t="s">
        <v>73</v>
      </c>
      <c r="D21" s="6">
        <f>IFERROR(VLOOKUP($A21,Sheet3!$A:$C,2,0),0)</f>
        <v>4799999</v>
      </c>
      <c r="E21" s="6"/>
      <c r="H21" s="6"/>
    </row>
    <row r="22" spans="1:8" ht="15.75" customHeight="1" x14ac:dyDescent="0.25">
      <c r="A22" s="5" t="s">
        <v>45</v>
      </c>
      <c r="B22" t="s">
        <v>74</v>
      </c>
      <c r="D22" s="6">
        <f>IFERROR(VLOOKUP($A22,Sheet3!$A:$C,2,0),0)</f>
        <v>6990848</v>
      </c>
      <c r="E22" s="6"/>
    </row>
    <row r="23" spans="1:8" ht="15.75" customHeight="1" x14ac:dyDescent="0.25">
      <c r="A23" s="5" t="s">
        <v>46</v>
      </c>
      <c r="B23" t="s">
        <v>75</v>
      </c>
      <c r="D23" s="6">
        <f>IFERROR(VLOOKUP($A23,Sheet3!$A:$C,2,0),0)</f>
        <v>32116644</v>
      </c>
      <c r="E23" s="6"/>
    </row>
    <row r="24" spans="1:8" ht="15.75" customHeight="1" thickBot="1" x14ac:dyDescent="0.3">
      <c r="A24" s="5" t="s">
        <v>144</v>
      </c>
      <c r="B24" t="s">
        <v>146</v>
      </c>
      <c r="D24" s="6">
        <f>IFERROR(VLOOKUP($A24,Sheet3!$A:$C,2,0),0)</f>
        <v>22989095446</v>
      </c>
      <c r="E24" s="6"/>
    </row>
    <row r="25" spans="1:8" ht="15.75" customHeight="1" thickBot="1" x14ac:dyDescent="0.3">
      <c r="A25" s="21">
        <v>2.2999999999999998</v>
      </c>
      <c r="B25" s="14" t="s">
        <v>127</v>
      </c>
      <c r="C25" s="14"/>
      <c r="D25" s="22">
        <f>SUM(D26:D34)</f>
        <v>1148459061</v>
      </c>
      <c r="E25" s="22"/>
    </row>
    <row r="26" spans="1:8" ht="15.75" customHeight="1" x14ac:dyDescent="0.25">
      <c r="A26" s="5" t="s">
        <v>47</v>
      </c>
      <c r="B26" t="s">
        <v>76</v>
      </c>
      <c r="D26" s="6">
        <f>IFERROR(VLOOKUP($A26,Sheet3!$A:$C,2,0),0)</f>
        <v>23731194</v>
      </c>
      <c r="E26" s="6"/>
    </row>
    <row r="27" spans="1:8" ht="15.75" customHeight="1" x14ac:dyDescent="0.25">
      <c r="A27" s="5" t="s">
        <v>48</v>
      </c>
      <c r="B27" t="s">
        <v>77</v>
      </c>
      <c r="D27" s="6">
        <f>IFERROR(VLOOKUP($A27,Sheet3!$A:$C,2,0),0)</f>
        <v>1034262724</v>
      </c>
      <c r="E27" s="6"/>
    </row>
    <row r="28" spans="1:8" ht="15.75" customHeight="1" x14ac:dyDescent="0.25">
      <c r="A28" s="5" t="s">
        <v>49</v>
      </c>
      <c r="B28" t="s">
        <v>78</v>
      </c>
      <c r="D28" s="6">
        <f>IFERROR(VLOOKUP($A28,Sheet3!$A:$C,2,0),0)</f>
        <v>12715061</v>
      </c>
      <c r="E28" s="6"/>
    </row>
    <row r="29" spans="1:8" ht="15.75" customHeight="1" x14ac:dyDescent="0.25">
      <c r="A29" s="5" t="s">
        <v>50</v>
      </c>
      <c r="B29" t="s">
        <v>79</v>
      </c>
      <c r="D29" s="6">
        <f>IFERROR(VLOOKUP($A29,Sheet3!$A:$C,2,0),0)</f>
        <v>10157750</v>
      </c>
      <c r="E29" s="6"/>
    </row>
    <row r="30" spans="1:8" ht="15.75" customHeight="1" x14ac:dyDescent="0.25">
      <c r="A30" s="5" t="s">
        <v>51</v>
      </c>
      <c r="B30" t="s">
        <v>80</v>
      </c>
      <c r="D30" s="6">
        <f>IFERROR(VLOOKUP($A30,Sheet3!$A:$C,2,0),0)</f>
        <v>861179</v>
      </c>
      <c r="E30" s="6"/>
    </row>
    <row r="31" spans="1:8" ht="15.75" customHeight="1" x14ac:dyDescent="0.25">
      <c r="A31" s="5" t="s">
        <v>52</v>
      </c>
      <c r="B31" t="s">
        <v>81</v>
      </c>
      <c r="D31" s="6">
        <f>IFERROR(VLOOKUP($A31,Sheet3!$A:$C,2,0),0)</f>
        <v>212105</v>
      </c>
      <c r="E31" s="6"/>
    </row>
    <row r="32" spans="1:8" ht="15.75" customHeight="1" x14ac:dyDescent="0.25">
      <c r="A32" s="5" t="s">
        <v>53</v>
      </c>
      <c r="B32" t="s">
        <v>82</v>
      </c>
      <c r="D32" s="6">
        <f>IFERROR(VLOOKUP($A32,Sheet3!$A:$C,2,0),0)</f>
        <v>22410869</v>
      </c>
      <c r="E32" s="6"/>
    </row>
    <row r="33" spans="1:5" ht="15.75" customHeight="1" x14ac:dyDescent="0.25">
      <c r="A33" s="5" t="s">
        <v>195</v>
      </c>
      <c r="B33" t="s">
        <v>224</v>
      </c>
      <c r="D33" s="6">
        <f>IFERROR(VLOOKUP($A33,Sheet3!$A:$C,2,0),0)</f>
        <v>0</v>
      </c>
      <c r="E33" s="6"/>
    </row>
    <row r="34" spans="1:5" ht="15.75" customHeight="1" thickBot="1" x14ac:dyDescent="0.3">
      <c r="A34" s="5" t="s">
        <v>54</v>
      </c>
      <c r="B34" t="s">
        <v>83</v>
      </c>
      <c r="D34" s="6">
        <f>IFERROR(VLOOKUP($A34,Sheet3!$A:$C,2,0),0)</f>
        <v>44108179</v>
      </c>
      <c r="E34" s="6"/>
    </row>
    <row r="35" spans="1:5" ht="15.75" customHeight="1" thickBot="1" x14ac:dyDescent="0.3">
      <c r="A35" s="21">
        <v>2.4</v>
      </c>
      <c r="B35" s="14" t="s">
        <v>128</v>
      </c>
      <c r="C35" s="14"/>
      <c r="D35" s="22">
        <f>SUM(D36:D42)</f>
        <v>682000000</v>
      </c>
      <c r="E35" s="22"/>
    </row>
    <row r="36" spans="1:5" ht="15.75" customHeight="1" x14ac:dyDescent="0.25">
      <c r="A36" s="5" t="s">
        <v>55</v>
      </c>
      <c r="B36" t="s">
        <v>84</v>
      </c>
      <c r="D36" s="6">
        <f>IFERROR(VLOOKUP($A36,Sheet3!$A:$C,2,0),0)</f>
        <v>32000000</v>
      </c>
      <c r="E36" s="6"/>
    </row>
    <row r="37" spans="1:5" ht="15.75" customHeight="1" x14ac:dyDescent="0.25">
      <c r="A37" s="5" t="s">
        <v>152</v>
      </c>
      <c r="B37" t="s">
        <v>151</v>
      </c>
      <c r="D37" s="6">
        <f>IFERROR(VLOOKUP($A37,Sheet3!$A:$C,2,0),0)</f>
        <v>0</v>
      </c>
      <c r="E37" s="6"/>
    </row>
    <row r="38" spans="1:5" ht="15.75" customHeight="1" x14ac:dyDescent="0.25">
      <c r="A38" s="5" t="s">
        <v>153</v>
      </c>
      <c r="B38" t="s">
        <v>154</v>
      </c>
      <c r="D38" s="6">
        <f>IFERROR(VLOOKUP($A38,Sheet3!$A:$C,2,0),0)</f>
        <v>0</v>
      </c>
      <c r="E38" s="6"/>
    </row>
    <row r="39" spans="1:5" ht="15.75" customHeight="1" x14ac:dyDescent="0.25">
      <c r="A39" s="5" t="s">
        <v>155</v>
      </c>
      <c r="B39" t="s">
        <v>156</v>
      </c>
      <c r="D39" s="6">
        <f>IFERROR(VLOOKUP($A39,Sheet3!$A:$C,2,0),0)</f>
        <v>0</v>
      </c>
      <c r="E39" s="6"/>
    </row>
    <row r="40" spans="1:5" ht="15.75" customHeight="1" x14ac:dyDescent="0.25">
      <c r="A40" s="5" t="s">
        <v>157</v>
      </c>
      <c r="B40" t="s">
        <v>158</v>
      </c>
      <c r="D40" s="6">
        <f>IFERROR(VLOOKUP($A40,Sheet3!$A:$C,2,0),0)</f>
        <v>0</v>
      </c>
      <c r="E40" s="6"/>
    </row>
    <row r="41" spans="1:5" ht="15.75" customHeight="1" x14ac:dyDescent="0.25">
      <c r="A41" s="5" t="s">
        <v>159</v>
      </c>
      <c r="B41" t="s">
        <v>160</v>
      </c>
      <c r="D41" s="6">
        <f>IFERROR(VLOOKUP($A41,Sheet3!$A:$C,2,0),0)</f>
        <v>0</v>
      </c>
      <c r="E41" s="6"/>
    </row>
    <row r="42" spans="1:5" ht="15.75" customHeight="1" thickBot="1" x14ac:dyDescent="0.3">
      <c r="A42" s="5" t="s">
        <v>56</v>
      </c>
      <c r="B42" t="s">
        <v>85</v>
      </c>
      <c r="D42" s="6">
        <f>IFERROR(VLOOKUP($A42,Sheet3!$A:$C,2,0),0)</f>
        <v>650000000</v>
      </c>
      <c r="E42" s="6"/>
    </row>
    <row r="43" spans="1:5" ht="15.75" customHeight="1" thickBot="1" x14ac:dyDescent="0.3">
      <c r="A43" s="21" t="s">
        <v>161</v>
      </c>
      <c r="B43" s="14"/>
      <c r="C43" s="14"/>
      <c r="D43" s="22">
        <f>SUM(D44:D50)</f>
        <v>0</v>
      </c>
      <c r="E43" s="22"/>
    </row>
    <row r="44" spans="1:5" ht="15.75" customHeight="1" x14ac:dyDescent="0.25">
      <c r="A44" s="5" t="s">
        <v>162</v>
      </c>
      <c r="D44" s="6">
        <f>IFERROR(VLOOKUP($A44,Sheet3!$A:$C,2,0),0)</f>
        <v>0</v>
      </c>
      <c r="E44" s="6"/>
    </row>
    <row r="45" spans="1:5" ht="15.75" customHeight="1" x14ac:dyDescent="0.25">
      <c r="A45" s="5" t="s">
        <v>163</v>
      </c>
      <c r="D45" s="6">
        <f>IFERROR(VLOOKUP($A45,Sheet3!$A:$C,2,0),0)</f>
        <v>0</v>
      </c>
      <c r="E45" s="6"/>
    </row>
    <row r="46" spans="1:5" ht="15.75" customHeight="1" x14ac:dyDescent="0.25">
      <c r="A46" s="5" t="s">
        <v>164</v>
      </c>
      <c r="D46" s="6">
        <f>IFERROR(VLOOKUP($A46,Sheet3!$A:$C,2,0),0)</f>
        <v>0</v>
      </c>
      <c r="E46" s="6"/>
    </row>
    <row r="47" spans="1:5" ht="15.75" customHeight="1" x14ac:dyDescent="0.25">
      <c r="A47" s="5" t="s">
        <v>165</v>
      </c>
      <c r="D47" s="6">
        <f>IFERROR(VLOOKUP($A47,Sheet3!$A:$C,2,0),0)</f>
        <v>0</v>
      </c>
      <c r="E47" s="6"/>
    </row>
    <row r="48" spans="1:5" ht="15.75" customHeight="1" x14ac:dyDescent="0.25">
      <c r="A48" s="5" t="s">
        <v>166</v>
      </c>
      <c r="D48" s="6">
        <f>IFERROR(VLOOKUP($A48,Sheet3!$A:$C,2,0),0)</f>
        <v>0</v>
      </c>
      <c r="E48" s="6"/>
    </row>
    <row r="49" spans="1:5" ht="15.75" customHeight="1" x14ac:dyDescent="0.25">
      <c r="A49" s="5" t="s">
        <v>167</v>
      </c>
      <c r="D49" s="6">
        <f>IFERROR(VLOOKUP($A49,Sheet3!$A:$C,2,0),0)</f>
        <v>0</v>
      </c>
      <c r="E49" s="6"/>
    </row>
    <row r="50" spans="1:5" ht="15.75" customHeight="1" thickBot="1" x14ac:dyDescent="0.3">
      <c r="A50" s="5" t="s">
        <v>168</v>
      </c>
      <c r="D50" s="6">
        <f>IFERROR(VLOOKUP($A50,Sheet3!$A:$C,2,0),0)</f>
        <v>0</v>
      </c>
      <c r="E50" s="6"/>
    </row>
    <row r="51" spans="1:5" ht="15.75" customHeight="1" thickBot="1" x14ac:dyDescent="0.3">
      <c r="A51" s="21">
        <v>2.6</v>
      </c>
      <c r="B51" s="14" t="s">
        <v>129</v>
      </c>
      <c r="C51" s="14"/>
      <c r="D51" s="22">
        <f>SUM(D52:D59)</f>
        <v>65018438</v>
      </c>
      <c r="E51" s="22"/>
    </row>
    <row r="52" spans="1:5" ht="15.75" customHeight="1" x14ac:dyDescent="0.25">
      <c r="A52" s="5" t="s">
        <v>57</v>
      </c>
      <c r="B52" t="s">
        <v>86</v>
      </c>
      <c r="D52" s="6">
        <f>IFERROR(VLOOKUP($A52,Sheet3!$A:$C,2,0),0)</f>
        <v>17279548</v>
      </c>
      <c r="E52" s="6"/>
    </row>
    <row r="53" spans="1:5" ht="15.75" customHeight="1" x14ac:dyDescent="0.25">
      <c r="A53" s="5" t="s">
        <v>138</v>
      </c>
      <c r="B53" t="s">
        <v>140</v>
      </c>
      <c r="D53" s="6">
        <f>IFERROR(VLOOKUP($A53,Sheet3!$A:$C,2,0),0)</f>
        <v>777500</v>
      </c>
      <c r="E53" s="6"/>
    </row>
    <row r="54" spans="1:5" ht="15.75" customHeight="1" x14ac:dyDescent="0.25">
      <c r="A54" s="5" t="s">
        <v>58</v>
      </c>
      <c r="B54" t="s">
        <v>87</v>
      </c>
      <c r="D54" s="6">
        <f>IFERROR(VLOOKUP($A54,Sheet3!$A:$C,2,0),0)</f>
        <v>11498390</v>
      </c>
      <c r="E54" s="6"/>
    </row>
    <row r="55" spans="1:5" ht="15.75" customHeight="1" x14ac:dyDescent="0.25">
      <c r="A55" s="5" t="s">
        <v>59</v>
      </c>
      <c r="B55" t="s">
        <v>88</v>
      </c>
      <c r="D55" s="6">
        <f>IFERROR(VLOOKUP($A55,Sheet3!$A:$C,2,0),0)</f>
        <v>12145000</v>
      </c>
      <c r="E55" s="6"/>
    </row>
    <row r="56" spans="1:5" ht="15.75" customHeight="1" x14ac:dyDescent="0.25">
      <c r="A56" s="5" t="s">
        <v>60</v>
      </c>
      <c r="B56" t="s">
        <v>89</v>
      </c>
      <c r="D56" s="6">
        <f>IFERROR(VLOOKUP($A56,Sheet3!$A:$C,2,0),0)</f>
        <v>7038000</v>
      </c>
      <c r="E56" s="6"/>
    </row>
    <row r="57" spans="1:5" ht="15.75" customHeight="1" x14ac:dyDescent="0.25">
      <c r="A57" s="5" t="s">
        <v>139</v>
      </c>
      <c r="B57" t="s">
        <v>141</v>
      </c>
      <c r="D57" s="6">
        <f>IFERROR(VLOOKUP($A57,Sheet3!$A:$C,2,0),0)</f>
        <v>0</v>
      </c>
      <c r="E57" s="6"/>
    </row>
    <row r="58" spans="1:5" ht="15.75" customHeight="1" x14ac:dyDescent="0.25">
      <c r="A58" s="5" t="s">
        <v>170</v>
      </c>
      <c r="B58" t="s">
        <v>171</v>
      </c>
      <c r="D58" s="6">
        <f>IFERROR(VLOOKUP($A58,Sheet3!$A:$C,2,0),0)</f>
        <v>0</v>
      </c>
      <c r="E58" s="6"/>
    </row>
    <row r="59" spans="1:5" ht="15.75" customHeight="1" x14ac:dyDescent="0.25">
      <c r="A59" s="5" t="s">
        <v>61</v>
      </c>
      <c r="B59" t="s">
        <v>90</v>
      </c>
      <c r="D59" s="6">
        <f>IFERROR(VLOOKUP($A59,Sheet3!$A:$C,2,0),0)</f>
        <v>16280000</v>
      </c>
      <c r="E59" s="6"/>
    </row>
    <row r="60" spans="1:5" ht="15.75" customHeight="1" thickBot="1" x14ac:dyDescent="0.3">
      <c r="A60" s="5" t="s">
        <v>173</v>
      </c>
      <c r="B60" t="s">
        <v>174</v>
      </c>
      <c r="D60" s="6">
        <f>IFERROR(VLOOKUP($A60,Sheet3!$A:$C,2,0),0)</f>
        <v>0</v>
      </c>
      <c r="E60" s="6"/>
    </row>
    <row r="61" spans="1:5" ht="15.75" customHeight="1" thickBot="1" x14ac:dyDescent="0.3">
      <c r="A61" s="21">
        <v>2.7</v>
      </c>
      <c r="B61" s="14" t="s">
        <v>130</v>
      </c>
      <c r="C61" s="14"/>
      <c r="D61" s="22">
        <f>SUM(D62:D63)</f>
        <v>400000</v>
      </c>
      <c r="E61" s="22"/>
    </row>
    <row r="62" spans="1:5" ht="15.75" customHeight="1" x14ac:dyDescent="0.25">
      <c r="A62" s="5" t="s">
        <v>62</v>
      </c>
      <c r="B62" t="s">
        <v>91</v>
      </c>
      <c r="D62" s="6">
        <f>IFERROR(VLOOKUP($A62,Sheet3!$A:$C,2,0),0)</f>
        <v>0</v>
      </c>
      <c r="E62" s="6"/>
    </row>
    <row r="63" spans="1:5" ht="15.75" customHeight="1" x14ac:dyDescent="0.25">
      <c r="A63" s="5" t="s">
        <v>145</v>
      </c>
      <c r="B63" t="s">
        <v>147</v>
      </c>
      <c r="D63" s="6">
        <f>IFERROR(VLOOKUP($A63,Sheet3!$A:$C,2,0),0)</f>
        <v>400000</v>
      </c>
      <c r="E63" s="6"/>
    </row>
    <row r="64" spans="1:5" ht="15.75" customHeight="1" x14ac:dyDescent="0.25">
      <c r="A64" s="5" t="s">
        <v>211</v>
      </c>
      <c r="B64" t="s">
        <v>212</v>
      </c>
      <c r="D64" s="6">
        <v>0</v>
      </c>
      <c r="E64" s="6"/>
    </row>
    <row r="65" spans="1:6" ht="15.75" customHeight="1" thickBot="1" x14ac:dyDescent="0.3">
      <c r="A65" s="5" t="s">
        <v>213</v>
      </c>
      <c r="B65" t="s">
        <v>214</v>
      </c>
      <c r="D65" s="6">
        <v>0</v>
      </c>
      <c r="E65" s="6"/>
    </row>
    <row r="66" spans="1:6" ht="15.75" customHeight="1" thickBot="1" x14ac:dyDescent="0.3">
      <c r="A66" s="21" t="s">
        <v>175</v>
      </c>
      <c r="B66" s="14"/>
      <c r="C66" s="14"/>
      <c r="D66" s="22">
        <f>SUM(D67:D68)</f>
        <v>0</v>
      </c>
      <c r="E66" s="22"/>
    </row>
    <row r="67" spans="1:6" ht="15.75" customHeight="1" x14ac:dyDescent="0.25">
      <c r="A67" s="5" t="s">
        <v>176</v>
      </c>
      <c r="D67" s="6">
        <f>IFERROR(VLOOKUP($A67,Sheet3!$A:$C,2,0),0)</f>
        <v>0</v>
      </c>
      <c r="E67" s="6"/>
    </row>
    <row r="68" spans="1:6" ht="15.75" customHeight="1" thickBot="1" x14ac:dyDescent="0.3">
      <c r="A68" s="5" t="s">
        <v>177</v>
      </c>
      <c r="D68" s="6">
        <f>IFERROR(VLOOKUP($A68,Sheet3!$A:$C,2,0),0)</f>
        <v>0</v>
      </c>
      <c r="E68" s="6"/>
    </row>
    <row r="69" spans="1:6" ht="15.75" customHeight="1" thickBot="1" x14ac:dyDescent="0.3">
      <c r="A69" s="21" t="s">
        <v>178</v>
      </c>
      <c r="B69" s="14"/>
      <c r="C69" s="14"/>
      <c r="D69" s="22">
        <f>SUM(D70:D72)</f>
        <v>0</v>
      </c>
      <c r="E69" s="22"/>
    </row>
    <row r="70" spans="1:6" ht="15.75" customHeight="1" x14ac:dyDescent="0.25">
      <c r="A70" s="5" t="s">
        <v>179</v>
      </c>
      <c r="D70" s="6">
        <f>IFERROR(VLOOKUP($A70,Sheet3!$A:$C,2,0),0)</f>
        <v>0</v>
      </c>
      <c r="E70" s="6"/>
    </row>
    <row r="71" spans="1:6" ht="15.75" customHeight="1" x14ac:dyDescent="0.25">
      <c r="A71" s="5" t="s">
        <v>180</v>
      </c>
      <c r="D71" s="6">
        <f>IFERROR(VLOOKUP($A71,Sheet3!$A:$C,2,0),0)</f>
        <v>0</v>
      </c>
      <c r="E71" s="6"/>
    </row>
    <row r="72" spans="1:6" ht="15.75" customHeight="1" x14ac:dyDescent="0.25">
      <c r="A72" s="5" t="s">
        <v>181</v>
      </c>
      <c r="D72" s="6">
        <f>IFERROR(VLOOKUP($A72,Sheet3!$A:$C,2,0),0)</f>
        <v>0</v>
      </c>
      <c r="E72" s="6"/>
    </row>
    <row r="73" spans="1:6" ht="15.75" x14ac:dyDescent="0.25">
      <c r="A73" s="42" t="s">
        <v>192</v>
      </c>
      <c r="B73" s="43"/>
      <c r="C73" s="43"/>
      <c r="D73" s="43">
        <f>SUM(D74:D83)</f>
        <v>0</v>
      </c>
      <c r="E73" s="43"/>
      <c r="F73" s="5"/>
    </row>
    <row r="74" spans="1:6" ht="15.75" customHeight="1" thickBot="1" x14ac:dyDescent="0.3">
      <c r="B74" s="41" t="s">
        <v>182</v>
      </c>
      <c r="D74" s="6">
        <f>IFERROR(VLOOKUP($A74,Sheet3!$A:$C,2,0),0)</f>
        <v>0</v>
      </c>
      <c r="E74" s="6"/>
    </row>
    <row r="75" spans="1:6" ht="15.75" customHeight="1" thickBot="1" x14ac:dyDescent="0.3">
      <c r="A75" s="21" t="s">
        <v>183</v>
      </c>
      <c r="B75" s="14"/>
      <c r="C75" s="14"/>
      <c r="D75" s="22">
        <f>IFERROR(VLOOKUP($A75,Sheet3!$A:$C,2,0),0)</f>
        <v>0</v>
      </c>
      <c r="E75" s="22"/>
    </row>
    <row r="76" spans="1:6" ht="15.75" customHeight="1" x14ac:dyDescent="0.25">
      <c r="A76" s="5" t="s">
        <v>184</v>
      </c>
      <c r="D76" s="6">
        <f>IFERROR(VLOOKUP($A76,Sheet3!$A:$C,2,0),0)</f>
        <v>0</v>
      </c>
      <c r="E76" s="6"/>
    </row>
    <row r="77" spans="1:6" ht="15.75" customHeight="1" thickBot="1" x14ac:dyDescent="0.3">
      <c r="A77" s="5" t="s">
        <v>185</v>
      </c>
      <c r="D77" s="6">
        <f>IFERROR(VLOOKUP($A77,Sheet3!$A:$C,2,0),0)</f>
        <v>0</v>
      </c>
      <c r="E77" s="6"/>
    </row>
    <row r="78" spans="1:6" ht="15.75" customHeight="1" thickBot="1" x14ac:dyDescent="0.3">
      <c r="A78" s="21" t="s">
        <v>186</v>
      </c>
      <c r="B78" s="14"/>
      <c r="C78" s="14"/>
      <c r="D78" s="22">
        <f>IFERROR(VLOOKUP($A78,Sheet3!$A:$C,2,0),0)</f>
        <v>0</v>
      </c>
      <c r="E78" s="22"/>
    </row>
    <row r="79" spans="1:6" ht="15.75" customHeight="1" x14ac:dyDescent="0.25">
      <c r="A79" s="5" t="s">
        <v>187</v>
      </c>
      <c r="D79" s="6">
        <f>IFERROR(VLOOKUP($A79,Sheet3!$A:$C,2,0),0)</f>
        <v>0</v>
      </c>
      <c r="E79" s="6"/>
    </row>
    <row r="80" spans="1:6" ht="15.75" customHeight="1" thickBot="1" x14ac:dyDescent="0.3">
      <c r="A80" s="5" t="s">
        <v>188</v>
      </c>
      <c r="D80" s="6">
        <f>IFERROR(VLOOKUP($A80,Sheet3!$A:$C,2,0),0)</f>
        <v>0</v>
      </c>
      <c r="E80" s="6"/>
    </row>
    <row r="81" spans="1:5" ht="15.75" customHeight="1" thickBot="1" x14ac:dyDescent="0.3">
      <c r="A81" s="21" t="s">
        <v>189</v>
      </c>
      <c r="B81" s="14"/>
      <c r="C81" s="14"/>
      <c r="D81" s="22">
        <f>IFERROR(VLOOKUP($A81,Sheet3!$A:$C,2,0),0)</f>
        <v>0</v>
      </c>
      <c r="E81" s="22"/>
    </row>
    <row r="82" spans="1:5" ht="15.75" customHeight="1" x14ac:dyDescent="0.25">
      <c r="A82" s="5" t="s">
        <v>190</v>
      </c>
      <c r="D82" s="6">
        <f>IFERROR(VLOOKUP($A82,Sheet3!$A:$C,2,0),0)</f>
        <v>0</v>
      </c>
      <c r="E82" s="6"/>
    </row>
    <row r="83" spans="1:5" ht="6" customHeight="1" x14ac:dyDescent="0.25">
      <c r="D83" s="6">
        <f>IFERROR(VLOOKUP($A83,Sheet3!$A:$C,2,0),0)</f>
        <v>0</v>
      </c>
      <c r="E83" s="6"/>
    </row>
    <row r="84" spans="1:5" ht="15.75" customHeight="1" x14ac:dyDescent="0.25">
      <c r="B84" s="2" t="s">
        <v>6</v>
      </c>
      <c r="C84" s="2"/>
      <c r="D84" s="10"/>
      <c r="E84" s="10"/>
    </row>
    <row r="85" spans="1:5" ht="15.75" customHeight="1" x14ac:dyDescent="0.25">
      <c r="B85" s="26"/>
      <c r="D85" s="6"/>
      <c r="E85" s="6"/>
    </row>
    <row r="86" spans="1:5" ht="15.75" customHeight="1" x14ac:dyDescent="0.25">
      <c r="B86" s="26"/>
      <c r="D86" s="6"/>
      <c r="E86" s="6"/>
    </row>
    <row r="87" spans="1:5" ht="15.75" customHeight="1" x14ac:dyDescent="0.25">
      <c r="B87" s="26"/>
      <c r="D87" s="6"/>
      <c r="E87" s="6"/>
    </row>
    <row r="88" spans="1:5" ht="15.75" customHeight="1" x14ac:dyDescent="0.25"/>
    <row r="89" spans="1:5" ht="15.75" customHeight="1" x14ac:dyDescent="0.25"/>
    <row r="90" spans="1:5" ht="15.75" customHeight="1" x14ac:dyDescent="0.25"/>
    <row r="91" spans="1:5" ht="15.75" customHeight="1" x14ac:dyDescent="0.25"/>
    <row r="92" spans="1:5" ht="15.75" customHeight="1" x14ac:dyDescent="0.25">
      <c r="B92" s="23" t="s">
        <v>32</v>
      </c>
      <c r="C92" s="23" t="s">
        <v>33</v>
      </c>
      <c r="D92" s="23" t="s">
        <v>33</v>
      </c>
    </row>
    <row r="93" spans="1:5" ht="15.75" customHeight="1" x14ac:dyDescent="0.25">
      <c r="B93" t="s">
        <v>131</v>
      </c>
      <c r="C93" t="s">
        <v>132</v>
      </c>
      <c r="D93" t="s">
        <v>134</v>
      </c>
    </row>
    <row r="94" spans="1:5" ht="15.75" customHeight="1" x14ac:dyDescent="0.25">
      <c r="B94" t="s">
        <v>136</v>
      </c>
      <c r="C94" t="s">
        <v>133</v>
      </c>
      <c r="D94" t="s">
        <v>135</v>
      </c>
    </row>
    <row r="95" spans="1:5" ht="15.75" customHeight="1" x14ac:dyDescent="0.25"/>
    <row r="96" spans="1:5" ht="15.75" customHeight="1" x14ac:dyDescent="0.25"/>
    <row r="97" spans="2:8" s="5" customFormat="1" ht="15.75" customHeight="1" x14ac:dyDescent="0.25">
      <c r="B97"/>
      <c r="C97"/>
      <c r="D97"/>
      <c r="E97"/>
      <c r="F97"/>
      <c r="G97"/>
      <c r="H97"/>
    </row>
    <row r="98" spans="2:8" s="5" customFormat="1" ht="15.75" customHeight="1" x14ac:dyDescent="0.25">
      <c r="B98"/>
      <c r="C98"/>
      <c r="D98"/>
      <c r="E98"/>
      <c r="F98"/>
      <c r="G98"/>
      <c r="H98"/>
    </row>
    <row r="99" spans="2:8" s="5" customFormat="1" ht="15.75" customHeight="1" x14ac:dyDescent="0.25">
      <c r="B99"/>
      <c r="C99"/>
      <c r="D99"/>
      <c r="E99"/>
      <c r="F99"/>
      <c r="G99"/>
      <c r="H99"/>
    </row>
    <row r="100" spans="2:8" s="5" customFormat="1" ht="15.75" customHeight="1" x14ac:dyDescent="0.25">
      <c r="B100"/>
      <c r="C100"/>
      <c r="D100"/>
      <c r="E100"/>
      <c r="F100"/>
      <c r="G100"/>
      <c r="H100"/>
    </row>
    <row r="101" spans="2:8" s="5" customFormat="1" ht="15.75" customHeight="1" x14ac:dyDescent="0.25">
      <c r="B101"/>
      <c r="C101"/>
      <c r="D101"/>
      <c r="E101"/>
      <c r="F101"/>
      <c r="G101"/>
      <c r="H101"/>
    </row>
    <row r="102" spans="2:8" s="5" customFormat="1" ht="15.75" customHeight="1" x14ac:dyDescent="0.25">
      <c r="B102"/>
      <c r="C102"/>
      <c r="D102"/>
      <c r="E102"/>
      <c r="F102"/>
      <c r="G102"/>
      <c r="H102"/>
    </row>
    <row r="103" spans="2:8" s="5" customFormat="1" ht="15.75" customHeight="1" x14ac:dyDescent="0.25">
      <c r="B103"/>
      <c r="C103"/>
      <c r="D103"/>
      <c r="E103"/>
      <c r="F103"/>
      <c r="G103"/>
      <c r="H103"/>
    </row>
    <row r="104" spans="2:8" s="5" customFormat="1" ht="15.75" customHeight="1" x14ac:dyDescent="0.25">
      <c r="B104"/>
      <c r="C104"/>
      <c r="D104"/>
      <c r="E104"/>
      <c r="F104"/>
      <c r="G104"/>
      <c r="H104"/>
    </row>
    <row r="105" spans="2:8" s="5" customFormat="1" ht="15.75" customHeight="1" x14ac:dyDescent="0.25">
      <c r="B105"/>
      <c r="C105"/>
      <c r="D105"/>
      <c r="E105"/>
      <c r="F105"/>
      <c r="G105"/>
      <c r="H105"/>
    </row>
    <row r="106" spans="2:8" s="5" customFormat="1" ht="15.75" customHeight="1" x14ac:dyDescent="0.25">
      <c r="B106"/>
      <c r="C106"/>
      <c r="D106"/>
      <c r="E106"/>
      <c r="F106"/>
      <c r="G106"/>
      <c r="H106"/>
    </row>
    <row r="107" spans="2:8" s="5" customFormat="1" ht="15.75" customHeight="1" x14ac:dyDescent="0.25">
      <c r="B107"/>
      <c r="C107"/>
      <c r="D107"/>
      <c r="E107"/>
      <c r="F107"/>
      <c r="G107"/>
      <c r="H107"/>
    </row>
    <row r="108" spans="2:8" s="5" customFormat="1" ht="15.75" customHeight="1" x14ac:dyDescent="0.25">
      <c r="B108"/>
      <c r="C108"/>
      <c r="D108"/>
      <c r="E108"/>
      <c r="F108"/>
      <c r="G108"/>
      <c r="H108"/>
    </row>
    <row r="109" spans="2:8" s="5" customFormat="1" ht="15.75" customHeight="1" x14ac:dyDescent="0.25">
      <c r="B109"/>
      <c r="C109"/>
      <c r="D109"/>
      <c r="E109"/>
      <c r="F109"/>
      <c r="G109"/>
      <c r="H109"/>
    </row>
    <row r="110" spans="2:8" s="5" customFormat="1" ht="15.75" customHeight="1" x14ac:dyDescent="0.25">
      <c r="B110"/>
      <c r="C110"/>
      <c r="D110"/>
      <c r="E110"/>
      <c r="F110"/>
      <c r="G110"/>
      <c r="H110"/>
    </row>
    <row r="111" spans="2:8" s="5" customFormat="1" ht="15.75" customHeight="1" x14ac:dyDescent="0.25">
      <c r="B111"/>
      <c r="C111"/>
      <c r="D111"/>
      <c r="E111"/>
      <c r="F111"/>
      <c r="G111"/>
      <c r="H111"/>
    </row>
    <row r="112" spans="2:8" s="5" customFormat="1" ht="15.75" customHeight="1" x14ac:dyDescent="0.25">
      <c r="B112"/>
      <c r="C112"/>
      <c r="D112"/>
      <c r="E112"/>
      <c r="F112"/>
      <c r="G112"/>
      <c r="H112"/>
    </row>
    <row r="113" spans="2:8" s="5" customFormat="1" ht="15.75" customHeight="1" x14ac:dyDescent="0.25">
      <c r="B113"/>
      <c r="C113"/>
      <c r="D113"/>
      <c r="E113"/>
      <c r="F113"/>
      <c r="G113"/>
      <c r="H113"/>
    </row>
    <row r="114" spans="2:8" s="5" customFormat="1" ht="15.75" customHeight="1" x14ac:dyDescent="0.25">
      <c r="B114"/>
      <c r="C114"/>
      <c r="D114"/>
      <c r="E114"/>
      <c r="F114"/>
      <c r="G114"/>
      <c r="H114"/>
    </row>
    <row r="115" spans="2:8" s="5" customFormat="1" ht="15.75" customHeight="1" x14ac:dyDescent="0.25">
      <c r="B115"/>
      <c r="C115"/>
      <c r="D115"/>
      <c r="E115"/>
      <c r="F115"/>
      <c r="G115"/>
      <c r="H115"/>
    </row>
    <row r="116" spans="2:8" s="5" customFormat="1" ht="15.75" customHeight="1" x14ac:dyDescent="0.25">
      <c r="B116"/>
      <c r="C116"/>
      <c r="D116"/>
      <c r="E116"/>
      <c r="F116"/>
      <c r="G116"/>
      <c r="H116"/>
    </row>
    <row r="117" spans="2:8" s="5" customFormat="1" ht="15.75" customHeight="1" x14ac:dyDescent="0.25">
      <c r="B117"/>
      <c r="C117"/>
      <c r="D117"/>
      <c r="E117"/>
      <c r="F117"/>
      <c r="G117"/>
      <c r="H117"/>
    </row>
    <row r="118" spans="2:8" s="5" customFormat="1" ht="15.75" customHeight="1" x14ac:dyDescent="0.25">
      <c r="B118"/>
      <c r="C118"/>
      <c r="D118"/>
      <c r="E118"/>
      <c r="F118"/>
      <c r="G118"/>
      <c r="H118"/>
    </row>
    <row r="119" spans="2:8" s="5" customFormat="1" ht="15.75" customHeight="1" x14ac:dyDescent="0.25">
      <c r="B119"/>
      <c r="C119"/>
      <c r="D119"/>
      <c r="E119"/>
      <c r="F119"/>
      <c r="G119"/>
      <c r="H119"/>
    </row>
    <row r="120" spans="2:8" s="5" customFormat="1" ht="15.75" customHeight="1" x14ac:dyDescent="0.25">
      <c r="B120"/>
      <c r="C120"/>
      <c r="D120"/>
      <c r="E120"/>
      <c r="F120"/>
      <c r="G120"/>
      <c r="H120"/>
    </row>
    <row r="121" spans="2:8" s="5" customFormat="1" ht="15.75" customHeight="1" x14ac:dyDescent="0.25">
      <c r="B121"/>
      <c r="C121"/>
      <c r="D121"/>
      <c r="E121"/>
      <c r="F121"/>
      <c r="G121"/>
      <c r="H121"/>
    </row>
    <row r="122" spans="2:8" s="5" customFormat="1" ht="15.75" customHeight="1" x14ac:dyDescent="0.25">
      <c r="B122"/>
      <c r="C122"/>
      <c r="D122"/>
      <c r="E122"/>
      <c r="F122"/>
      <c r="G122"/>
      <c r="H122"/>
    </row>
    <row r="123" spans="2:8" s="5" customFormat="1" ht="15.75" customHeight="1" x14ac:dyDescent="0.25">
      <c r="B123"/>
      <c r="C123"/>
      <c r="D123"/>
      <c r="E123"/>
      <c r="F123"/>
      <c r="G123"/>
      <c r="H123"/>
    </row>
    <row r="124" spans="2:8" s="5" customFormat="1" ht="15.75" customHeight="1" x14ac:dyDescent="0.25">
      <c r="B124"/>
      <c r="C124"/>
      <c r="D124"/>
      <c r="E124"/>
      <c r="F124"/>
      <c r="G124"/>
      <c r="H124"/>
    </row>
    <row r="125" spans="2:8" s="5" customFormat="1" ht="15.75" customHeight="1" x14ac:dyDescent="0.25">
      <c r="B125"/>
      <c r="C125"/>
      <c r="D125"/>
      <c r="E125"/>
      <c r="F125"/>
      <c r="G125"/>
      <c r="H125"/>
    </row>
    <row r="126" spans="2:8" s="5" customFormat="1" ht="15.75" customHeight="1" x14ac:dyDescent="0.25">
      <c r="B126"/>
      <c r="C126"/>
      <c r="D126"/>
      <c r="E126"/>
      <c r="F126"/>
      <c r="G126"/>
      <c r="H126"/>
    </row>
    <row r="127" spans="2:8" s="5" customFormat="1" ht="15.75" customHeight="1" x14ac:dyDescent="0.25">
      <c r="B127"/>
      <c r="C127"/>
      <c r="D127"/>
      <c r="E127"/>
      <c r="F127"/>
      <c r="G127"/>
      <c r="H127"/>
    </row>
    <row r="128" spans="2:8" s="5" customFormat="1" ht="15.75" customHeight="1" x14ac:dyDescent="0.25">
      <c r="B128"/>
      <c r="C128"/>
      <c r="D128"/>
      <c r="E128"/>
      <c r="F128"/>
      <c r="G128"/>
      <c r="H128"/>
    </row>
    <row r="129" spans="2:8" s="5" customFormat="1" ht="15.75" customHeight="1" x14ac:dyDescent="0.25">
      <c r="B129"/>
      <c r="C129"/>
      <c r="D129"/>
      <c r="E129"/>
      <c r="F129"/>
      <c r="G129"/>
      <c r="H129"/>
    </row>
    <row r="130" spans="2:8" s="5" customFormat="1" ht="15.75" customHeight="1" x14ac:dyDescent="0.25">
      <c r="B130"/>
      <c r="C130"/>
      <c r="D130"/>
      <c r="E130"/>
      <c r="F130"/>
      <c r="G130"/>
      <c r="H130"/>
    </row>
    <row r="131" spans="2:8" s="5" customFormat="1" ht="15.75" customHeight="1" x14ac:dyDescent="0.25">
      <c r="B131"/>
      <c r="C131"/>
      <c r="D131"/>
      <c r="E131"/>
      <c r="F131"/>
      <c r="G131"/>
      <c r="H131"/>
    </row>
    <row r="132" spans="2:8" s="5" customFormat="1" ht="15.75" customHeight="1" x14ac:dyDescent="0.25">
      <c r="B132"/>
      <c r="C132"/>
      <c r="D132"/>
      <c r="E132"/>
      <c r="F132"/>
      <c r="G132"/>
      <c r="H132"/>
    </row>
    <row r="133" spans="2:8" s="5" customFormat="1" ht="15.75" customHeight="1" x14ac:dyDescent="0.25">
      <c r="B133"/>
      <c r="C133"/>
      <c r="D133"/>
      <c r="E133"/>
      <c r="F133"/>
      <c r="G133"/>
      <c r="H133"/>
    </row>
    <row r="134" spans="2:8" s="5" customFormat="1" ht="15.75" customHeight="1" x14ac:dyDescent="0.25">
      <c r="B134"/>
      <c r="C134"/>
      <c r="D134"/>
      <c r="E134"/>
      <c r="F134"/>
      <c r="G134"/>
      <c r="H134"/>
    </row>
    <row r="135" spans="2:8" s="5" customFormat="1" ht="15.75" customHeight="1" x14ac:dyDescent="0.25">
      <c r="B135"/>
      <c r="C135"/>
      <c r="D135"/>
      <c r="E135"/>
      <c r="F135"/>
      <c r="G135"/>
      <c r="H135"/>
    </row>
    <row r="136" spans="2:8" s="5" customFormat="1" ht="15.75" customHeight="1" x14ac:dyDescent="0.25">
      <c r="B136"/>
      <c r="C136"/>
      <c r="D136"/>
      <c r="E136"/>
      <c r="F136"/>
      <c r="G136"/>
      <c r="H136"/>
    </row>
    <row r="137" spans="2:8" s="5" customFormat="1" ht="15.75" customHeight="1" x14ac:dyDescent="0.25">
      <c r="B137"/>
      <c r="C137"/>
      <c r="D137"/>
      <c r="E137"/>
      <c r="F137"/>
      <c r="G137"/>
      <c r="H137"/>
    </row>
    <row r="138" spans="2:8" s="5" customFormat="1" ht="15.75" customHeight="1" x14ac:dyDescent="0.25">
      <c r="B138"/>
      <c r="C138"/>
      <c r="D138"/>
      <c r="E138"/>
      <c r="F138"/>
      <c r="G138"/>
      <c r="H138"/>
    </row>
    <row r="139" spans="2:8" s="5" customFormat="1" ht="15.75" customHeight="1" x14ac:dyDescent="0.25">
      <c r="B139"/>
      <c r="C139"/>
      <c r="D139"/>
      <c r="E139"/>
      <c r="F139"/>
      <c r="G139"/>
      <c r="H139"/>
    </row>
    <row r="140" spans="2:8" s="5" customFormat="1" ht="15.75" customHeight="1" x14ac:dyDescent="0.25">
      <c r="B140"/>
      <c r="C140"/>
      <c r="D140"/>
      <c r="E140"/>
      <c r="F140"/>
      <c r="G140"/>
      <c r="H140"/>
    </row>
    <row r="141" spans="2:8" s="5" customFormat="1" ht="15.75" customHeight="1" x14ac:dyDescent="0.25">
      <c r="B141"/>
      <c r="C141"/>
      <c r="D141"/>
      <c r="E141"/>
      <c r="F141"/>
      <c r="G141"/>
      <c r="H141"/>
    </row>
    <row r="142" spans="2:8" s="5" customFormat="1" ht="15.75" customHeight="1" x14ac:dyDescent="0.25">
      <c r="B142"/>
      <c r="C142"/>
      <c r="D142"/>
      <c r="E142"/>
      <c r="F142"/>
      <c r="G142"/>
      <c r="H142"/>
    </row>
    <row r="143" spans="2:8" s="5" customFormat="1" ht="15.75" customHeight="1" x14ac:dyDescent="0.25">
      <c r="B143"/>
      <c r="C143"/>
      <c r="D143"/>
      <c r="E143"/>
      <c r="F143"/>
      <c r="G143"/>
      <c r="H143"/>
    </row>
    <row r="144" spans="2:8" s="5" customFormat="1" ht="15.75" customHeight="1" x14ac:dyDescent="0.25">
      <c r="B144"/>
      <c r="C144"/>
      <c r="D144"/>
      <c r="E144"/>
      <c r="F144"/>
      <c r="G144"/>
      <c r="H144"/>
    </row>
    <row r="145" spans="2:8" s="5" customFormat="1" ht="15.75" customHeight="1" x14ac:dyDescent="0.25">
      <c r="B145"/>
      <c r="C145"/>
      <c r="D145"/>
      <c r="E145"/>
      <c r="F145"/>
      <c r="G145"/>
      <c r="H145"/>
    </row>
    <row r="146" spans="2:8" s="5" customFormat="1" ht="15.75" customHeight="1" x14ac:dyDescent="0.25">
      <c r="B146"/>
      <c r="C146"/>
      <c r="D146"/>
      <c r="E146"/>
      <c r="F146"/>
      <c r="G146"/>
      <c r="H146"/>
    </row>
    <row r="147" spans="2:8" s="5" customFormat="1" ht="15.75" customHeight="1" x14ac:dyDescent="0.25">
      <c r="B147"/>
      <c r="C147"/>
      <c r="D147"/>
      <c r="E147"/>
      <c r="F147"/>
      <c r="G147"/>
      <c r="H147"/>
    </row>
    <row r="148" spans="2:8" s="5" customFormat="1" ht="15.75" customHeight="1" x14ac:dyDescent="0.25">
      <c r="B148"/>
      <c r="C148"/>
      <c r="D148"/>
      <c r="E148"/>
      <c r="F148"/>
      <c r="G148"/>
      <c r="H148"/>
    </row>
    <row r="149" spans="2:8" s="5" customFormat="1" ht="15.75" customHeight="1" x14ac:dyDescent="0.25">
      <c r="B149"/>
      <c r="C149"/>
      <c r="D149"/>
      <c r="E149"/>
      <c r="F149"/>
      <c r="G149"/>
      <c r="H149"/>
    </row>
    <row r="150" spans="2:8" s="5" customFormat="1" ht="15.75" customHeight="1" x14ac:dyDescent="0.25">
      <c r="B150"/>
      <c r="C150"/>
      <c r="D150"/>
      <c r="E150"/>
      <c r="F150"/>
      <c r="G150"/>
      <c r="H150"/>
    </row>
    <row r="151" spans="2:8" s="5" customFormat="1" ht="15.75" customHeight="1" x14ac:dyDescent="0.25">
      <c r="B151"/>
      <c r="C151"/>
      <c r="D151"/>
      <c r="E151"/>
      <c r="F151"/>
      <c r="G151"/>
      <c r="H151"/>
    </row>
    <row r="152" spans="2:8" s="5" customFormat="1" ht="15.75" customHeight="1" x14ac:dyDescent="0.25">
      <c r="B152"/>
      <c r="C152"/>
      <c r="D152"/>
      <c r="E152"/>
      <c r="F152"/>
      <c r="G152"/>
      <c r="H152"/>
    </row>
    <row r="153" spans="2:8" s="5" customFormat="1" ht="15.75" customHeight="1" x14ac:dyDescent="0.25">
      <c r="B153"/>
      <c r="C153"/>
      <c r="D153"/>
      <c r="E153"/>
      <c r="F153"/>
      <c r="G153"/>
      <c r="H153"/>
    </row>
    <row r="154" spans="2:8" s="5" customFormat="1" ht="15.75" customHeight="1" x14ac:dyDescent="0.25">
      <c r="B154"/>
      <c r="C154"/>
      <c r="D154"/>
      <c r="E154"/>
      <c r="F154"/>
      <c r="G154"/>
      <c r="H154"/>
    </row>
    <row r="155" spans="2:8" s="5" customFormat="1" ht="15.75" customHeight="1" x14ac:dyDescent="0.25">
      <c r="B155"/>
      <c r="C155"/>
      <c r="D155"/>
      <c r="E155"/>
      <c r="F155"/>
      <c r="G155"/>
      <c r="H155"/>
    </row>
    <row r="156" spans="2:8" s="5" customFormat="1" ht="15.75" customHeight="1" x14ac:dyDescent="0.25">
      <c r="B156"/>
      <c r="C156"/>
      <c r="D156"/>
      <c r="E156"/>
      <c r="F156"/>
      <c r="G156"/>
      <c r="H156"/>
    </row>
    <row r="157" spans="2:8" s="5" customFormat="1" ht="15.75" customHeight="1" x14ac:dyDescent="0.25">
      <c r="B157"/>
      <c r="C157"/>
      <c r="D157"/>
      <c r="E157"/>
      <c r="F157"/>
      <c r="G157"/>
      <c r="H157"/>
    </row>
    <row r="158" spans="2:8" s="5" customFormat="1" ht="15.75" customHeight="1" x14ac:dyDescent="0.25">
      <c r="B158"/>
      <c r="C158"/>
      <c r="D158"/>
      <c r="E158"/>
      <c r="F158"/>
      <c r="G158"/>
      <c r="H158"/>
    </row>
    <row r="159" spans="2:8" s="5" customFormat="1" ht="15.75" customHeight="1" x14ac:dyDescent="0.25">
      <c r="B159"/>
      <c r="C159"/>
      <c r="D159"/>
      <c r="E159"/>
      <c r="F159"/>
      <c r="G159"/>
      <c r="H159"/>
    </row>
    <row r="160" spans="2:8" s="5" customFormat="1" ht="15.75" customHeight="1" x14ac:dyDescent="0.25">
      <c r="B160"/>
      <c r="C160"/>
      <c r="D160"/>
      <c r="E160"/>
      <c r="F160"/>
      <c r="G160"/>
      <c r="H160"/>
    </row>
    <row r="161" spans="2:8" s="5" customFormat="1" ht="15.75" customHeight="1" x14ac:dyDescent="0.25">
      <c r="B161"/>
      <c r="C161"/>
      <c r="D161"/>
      <c r="E161"/>
      <c r="F161"/>
      <c r="G161"/>
      <c r="H161"/>
    </row>
  </sheetData>
  <mergeCells count="5">
    <mergeCell ref="A1:E1"/>
    <mergeCell ref="A2:E2"/>
    <mergeCell ref="A3:E3"/>
    <mergeCell ref="A4:E4"/>
    <mergeCell ref="A5:E5"/>
  </mergeCells>
  <printOptions horizontalCentered="1"/>
  <pageMargins left="0.59055118110236227" right="0.59055118110236227" top="0.59055118110236227" bottom="0.39370078740157483" header="0" footer="0"/>
  <pageSetup scale="79" fitToHeight="2" orientation="portrait" r:id="rId1"/>
  <headerFooter>
    <oddFooter>Page &amp;P of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38"/>
  <sheetViews>
    <sheetView zoomScale="85" zoomScaleNormal="85" workbookViewId="0">
      <selection activeCell="G33" sqref="G33"/>
    </sheetView>
  </sheetViews>
  <sheetFormatPr defaultRowHeight="15" x14ac:dyDescent="0.25"/>
  <cols>
    <col min="1" max="1" width="15" customWidth="1"/>
    <col min="2" max="3" width="18" style="6" bestFit="1" customWidth="1"/>
  </cols>
  <sheetData>
    <row r="2" spans="1:3" ht="15.75" thickBot="1" x14ac:dyDescent="0.3"/>
    <row r="3" spans="1:3" x14ac:dyDescent="0.25">
      <c r="A3" s="48" t="s">
        <v>34</v>
      </c>
      <c r="B3" s="53">
        <v>596871832</v>
      </c>
      <c r="C3" s="33">
        <v>594870432.88</v>
      </c>
    </row>
    <row r="4" spans="1:3" x14ac:dyDescent="0.25">
      <c r="A4" s="34" t="s">
        <v>35</v>
      </c>
      <c r="B4" s="55">
        <v>78100004</v>
      </c>
      <c r="C4" s="35">
        <v>104623498.87</v>
      </c>
    </row>
    <row r="5" spans="1:3" x14ac:dyDescent="0.25">
      <c r="A5" s="34" t="s">
        <v>36</v>
      </c>
      <c r="B5" s="55">
        <v>624800</v>
      </c>
      <c r="C5" s="35">
        <v>624800</v>
      </c>
    </row>
    <row r="6" spans="1:3" x14ac:dyDescent="0.25">
      <c r="A6" s="34" t="s">
        <v>37</v>
      </c>
      <c r="B6" s="55">
        <v>17500000</v>
      </c>
      <c r="C6" s="35">
        <v>17500000</v>
      </c>
    </row>
    <row r="7" spans="1:3" x14ac:dyDescent="0.25">
      <c r="A7" s="34" t="s">
        <v>38</v>
      </c>
      <c r="B7" s="55">
        <v>82642566</v>
      </c>
      <c r="C7" s="35">
        <v>79659804.120000005</v>
      </c>
    </row>
    <row r="8" spans="1:3" x14ac:dyDescent="0.25">
      <c r="A8" s="34" t="s">
        <v>39</v>
      </c>
      <c r="B8" s="55">
        <v>39425000</v>
      </c>
      <c r="C8" s="35">
        <v>55385008</v>
      </c>
    </row>
    <row r="9" spans="1:3" x14ac:dyDescent="0.25">
      <c r="A9" s="34" t="s">
        <v>40</v>
      </c>
      <c r="B9" s="55">
        <v>14639566</v>
      </c>
      <c r="C9" s="35">
        <v>15130925</v>
      </c>
    </row>
    <row r="10" spans="1:3" x14ac:dyDescent="0.25">
      <c r="A10" s="34" t="s">
        <v>41</v>
      </c>
      <c r="B10" s="55">
        <v>34431561</v>
      </c>
      <c r="C10" s="35">
        <v>31799761</v>
      </c>
    </row>
    <row r="11" spans="1:3" x14ac:dyDescent="0.25">
      <c r="A11" s="34" t="s">
        <v>42</v>
      </c>
      <c r="B11" s="55">
        <v>15026595</v>
      </c>
      <c r="C11" s="35">
        <v>14918785.310000001</v>
      </c>
    </row>
    <row r="12" spans="1:3" x14ac:dyDescent="0.25">
      <c r="A12" s="34" t="s">
        <v>43</v>
      </c>
      <c r="B12" s="55">
        <v>18315693</v>
      </c>
      <c r="C12" s="35">
        <v>44804792.289999999</v>
      </c>
    </row>
    <row r="13" spans="1:3" x14ac:dyDescent="0.25">
      <c r="A13" s="34" t="s">
        <v>44</v>
      </c>
      <c r="B13" s="55">
        <v>4799999</v>
      </c>
      <c r="C13" s="35">
        <v>18239480.32</v>
      </c>
    </row>
    <row r="14" spans="1:3" x14ac:dyDescent="0.25">
      <c r="A14" s="34" t="s">
        <v>45</v>
      </c>
      <c r="B14" s="55">
        <v>6990848</v>
      </c>
      <c r="C14" s="35">
        <v>7694448</v>
      </c>
    </row>
    <row r="15" spans="1:3" x14ac:dyDescent="0.25">
      <c r="A15" s="34" t="s">
        <v>46</v>
      </c>
      <c r="B15" s="55">
        <v>32116644</v>
      </c>
      <c r="C15" s="35">
        <v>28519385</v>
      </c>
    </row>
    <row r="16" spans="1:3" x14ac:dyDescent="0.25">
      <c r="A16" s="34" t="s">
        <v>144</v>
      </c>
      <c r="B16" s="55">
        <v>22989095446</v>
      </c>
      <c r="C16" s="35">
        <v>21059621674.860001</v>
      </c>
    </row>
    <row r="17" spans="1:3" x14ac:dyDescent="0.25">
      <c r="A17" s="34" t="s">
        <v>47</v>
      </c>
      <c r="B17" s="55">
        <v>23731194</v>
      </c>
      <c r="C17" s="35">
        <v>11482391.43</v>
      </c>
    </row>
    <row r="18" spans="1:3" x14ac:dyDescent="0.25">
      <c r="A18" s="34" t="s">
        <v>48</v>
      </c>
      <c r="B18" s="55">
        <v>1034262724</v>
      </c>
      <c r="C18" s="35">
        <v>820759141</v>
      </c>
    </row>
    <row r="19" spans="1:3" x14ac:dyDescent="0.25">
      <c r="A19" s="34" t="s">
        <v>49</v>
      </c>
      <c r="B19" s="55">
        <v>12715061</v>
      </c>
      <c r="C19" s="35">
        <v>19717837.5</v>
      </c>
    </row>
    <row r="20" spans="1:3" x14ac:dyDescent="0.25">
      <c r="A20" s="34" t="s">
        <v>50</v>
      </c>
      <c r="B20" s="55">
        <v>10157750</v>
      </c>
      <c r="C20" s="35">
        <v>10062750</v>
      </c>
    </row>
    <row r="21" spans="1:3" x14ac:dyDescent="0.25">
      <c r="A21" s="34" t="s">
        <v>51</v>
      </c>
      <c r="B21" s="55">
        <v>861179</v>
      </c>
      <c r="C21" s="35">
        <v>1170952.2</v>
      </c>
    </row>
    <row r="22" spans="1:3" x14ac:dyDescent="0.25">
      <c r="A22" s="34" t="s">
        <v>52</v>
      </c>
      <c r="B22" s="55">
        <v>212105</v>
      </c>
      <c r="C22" s="35">
        <v>190000</v>
      </c>
    </row>
    <row r="23" spans="1:3" x14ac:dyDescent="0.25">
      <c r="A23" s="34" t="s">
        <v>53</v>
      </c>
      <c r="B23" s="55">
        <v>22410869</v>
      </c>
      <c r="C23" s="35">
        <v>21977885</v>
      </c>
    </row>
    <row r="24" spans="1:3" x14ac:dyDescent="0.25">
      <c r="A24" s="34" t="s">
        <v>54</v>
      </c>
      <c r="B24" s="55">
        <v>44108179</v>
      </c>
      <c r="C24" s="35">
        <v>253999305.03</v>
      </c>
    </row>
    <row r="25" spans="1:3" x14ac:dyDescent="0.25">
      <c r="A25" s="34" t="s">
        <v>55</v>
      </c>
      <c r="B25" s="55">
        <v>32000000</v>
      </c>
      <c r="C25" s="35">
        <v>32605327.809999999</v>
      </c>
    </row>
    <row r="26" spans="1:3" x14ac:dyDescent="0.25">
      <c r="A26" s="34" t="s">
        <v>56</v>
      </c>
      <c r="B26" s="55">
        <v>650000000</v>
      </c>
      <c r="C26" s="35">
        <v>1011904674.47</v>
      </c>
    </row>
    <row r="27" spans="1:3" x14ac:dyDescent="0.25">
      <c r="A27" s="34" t="s">
        <v>57</v>
      </c>
      <c r="B27" s="55">
        <v>17279548</v>
      </c>
      <c r="C27" s="35">
        <v>22940559.059999999</v>
      </c>
    </row>
    <row r="28" spans="1:3" x14ac:dyDescent="0.25">
      <c r="A28" s="34" t="s">
        <v>138</v>
      </c>
      <c r="B28" s="55">
        <v>777500</v>
      </c>
      <c r="C28" s="35">
        <v>1320500</v>
      </c>
    </row>
    <row r="29" spans="1:3" x14ac:dyDescent="0.25">
      <c r="A29" s="34" t="s">
        <v>58</v>
      </c>
      <c r="B29" s="55">
        <v>11498390</v>
      </c>
      <c r="C29" s="35">
        <v>11593390</v>
      </c>
    </row>
    <row r="30" spans="1:3" x14ac:dyDescent="0.25">
      <c r="A30" s="34" t="s">
        <v>59</v>
      </c>
      <c r="B30" s="55">
        <v>12145000</v>
      </c>
      <c r="C30" s="35">
        <v>6355560.5199999996</v>
      </c>
    </row>
    <row r="31" spans="1:3" x14ac:dyDescent="0.25">
      <c r="A31" s="34" t="s">
        <v>60</v>
      </c>
      <c r="B31" s="55">
        <v>7038000</v>
      </c>
      <c r="C31" s="35">
        <v>9511728.1099999994</v>
      </c>
    </row>
    <row r="32" spans="1:3" x14ac:dyDescent="0.25">
      <c r="A32" s="34" t="s">
        <v>139</v>
      </c>
      <c r="B32" s="54">
        <v>0</v>
      </c>
      <c r="C32" s="35">
        <v>240000</v>
      </c>
    </row>
    <row r="33" spans="1:3" x14ac:dyDescent="0.25">
      <c r="A33" s="34" t="s">
        <v>61</v>
      </c>
      <c r="B33" s="55">
        <v>16280000</v>
      </c>
      <c r="C33" s="35">
        <v>15685180.710000001</v>
      </c>
    </row>
    <row r="34" spans="1:3" x14ac:dyDescent="0.25">
      <c r="A34" s="34" t="s">
        <v>62</v>
      </c>
      <c r="B34" s="54">
        <v>0</v>
      </c>
      <c r="C34" s="35">
        <v>1148074.51</v>
      </c>
    </row>
    <row r="35" spans="1:3" ht="15" customHeight="1" thickBot="1" x14ac:dyDescent="0.3">
      <c r="A35" s="36" t="s">
        <v>145</v>
      </c>
      <c r="B35" s="56">
        <v>400000</v>
      </c>
      <c r="C35" s="37">
        <v>400000</v>
      </c>
    </row>
    <row r="36" spans="1:3" x14ac:dyDescent="0.25">
      <c r="B36" s="6">
        <f>SUM(B3:B35)</f>
        <v>25826458053</v>
      </c>
      <c r="C36" s="6">
        <f>SUM(C3:C35)</f>
        <v>24326458053.000004</v>
      </c>
    </row>
    <row r="37" spans="1:3" x14ac:dyDescent="0.25">
      <c r="B37" s="6">
        <v>25826458053</v>
      </c>
      <c r="C37" s="6">
        <v>25826458053</v>
      </c>
    </row>
    <row r="38" spans="1:3" x14ac:dyDescent="0.25">
      <c r="B38" s="6">
        <f>+B36-B37</f>
        <v>0</v>
      </c>
      <c r="C38" s="6">
        <f>+C36-C37</f>
        <v>-1499999999.9999962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6"/>
  <sheetViews>
    <sheetView zoomScale="70" zoomScaleNormal="70" workbookViewId="0">
      <selection activeCell="F42" sqref="F42"/>
    </sheetView>
  </sheetViews>
  <sheetFormatPr defaultRowHeight="15" x14ac:dyDescent="0.25"/>
  <cols>
    <col min="2" max="2" width="81.5703125" bestFit="1" customWidth="1"/>
    <col min="3" max="3" width="19.140625" style="6" bestFit="1" customWidth="1"/>
    <col min="4" max="4" width="19.5703125" bestFit="1" customWidth="1"/>
    <col min="5" max="5" width="20" bestFit="1" customWidth="1"/>
    <col min="6" max="6" width="19.140625" bestFit="1" customWidth="1"/>
    <col min="7" max="7" width="21.5703125" customWidth="1"/>
    <col min="8" max="8" width="19.5703125" bestFit="1" customWidth="1"/>
    <col min="9" max="9" width="19.140625" bestFit="1" customWidth="1"/>
    <col min="10" max="11" width="19.5703125" bestFit="1" customWidth="1"/>
    <col min="12" max="12" width="19.140625" bestFit="1" customWidth="1"/>
    <col min="13" max="14" width="19.5703125" bestFit="1" customWidth="1"/>
  </cols>
  <sheetData>
    <row r="1" spans="1:15" x14ac:dyDescent="0.25">
      <c r="A1" s="23">
        <v>1</v>
      </c>
      <c r="B1" s="23">
        <v>2</v>
      </c>
      <c r="C1" s="23">
        <v>3</v>
      </c>
      <c r="D1" s="23">
        <v>4</v>
      </c>
      <c r="E1" s="23">
        <v>5</v>
      </c>
      <c r="F1" s="23">
        <v>6</v>
      </c>
      <c r="G1" s="23">
        <v>7</v>
      </c>
      <c r="H1" s="23">
        <v>8</v>
      </c>
      <c r="I1" s="23">
        <v>9</v>
      </c>
      <c r="J1" s="23">
        <v>10</v>
      </c>
      <c r="K1" s="23">
        <v>11</v>
      </c>
      <c r="L1" s="23">
        <v>12</v>
      </c>
      <c r="M1" s="23">
        <v>13</v>
      </c>
      <c r="N1" s="23">
        <v>14</v>
      </c>
      <c r="O1" s="23">
        <v>15</v>
      </c>
    </row>
    <row r="2" spans="1:15" x14ac:dyDescent="0.25">
      <c r="A2" t="s">
        <v>34</v>
      </c>
      <c r="B2" t="s">
        <v>63</v>
      </c>
      <c r="C2" s="13">
        <v>35805020.289999999</v>
      </c>
      <c r="D2" s="13">
        <v>41048143.100000001</v>
      </c>
      <c r="E2" s="13">
        <v>50856434.810000002</v>
      </c>
      <c r="F2" s="13">
        <v>43886567.409999996</v>
      </c>
      <c r="G2" s="13">
        <v>44001684.369999997</v>
      </c>
      <c r="H2" s="6">
        <v>39882702.880000003</v>
      </c>
      <c r="I2" s="6">
        <v>50641864.619999997</v>
      </c>
      <c r="J2" s="6">
        <v>42411591.689999998</v>
      </c>
      <c r="K2" s="6">
        <v>39025250.259999998</v>
      </c>
      <c r="L2" s="6">
        <v>44947228.520000003</v>
      </c>
      <c r="M2" s="6"/>
      <c r="N2" s="6"/>
    </row>
    <row r="3" spans="1:15" x14ac:dyDescent="0.25">
      <c r="A3" t="s">
        <v>35</v>
      </c>
      <c r="B3" t="s">
        <v>64</v>
      </c>
      <c r="C3" s="13">
        <v>204152.4</v>
      </c>
      <c r="D3" s="13">
        <v>204152.4</v>
      </c>
      <c r="E3" s="13">
        <v>335152.40000000002</v>
      </c>
      <c r="F3" s="13">
        <v>335152.40000000002</v>
      </c>
      <c r="G3" s="13">
        <v>335152.40000000002</v>
      </c>
      <c r="H3" s="6">
        <v>335152.40000000002</v>
      </c>
      <c r="I3" s="6">
        <v>7901133.6399999997</v>
      </c>
      <c r="J3" s="6">
        <v>680622.11</v>
      </c>
      <c r="K3" s="6">
        <v>17632947.329999998</v>
      </c>
      <c r="L3" s="6">
        <v>11702145.57</v>
      </c>
      <c r="M3" s="6"/>
      <c r="N3" s="6"/>
    </row>
    <row r="4" spans="1:15" x14ac:dyDescent="0.25">
      <c r="A4" t="s">
        <v>36</v>
      </c>
      <c r="B4" t="s">
        <v>65</v>
      </c>
      <c r="C4" s="13">
        <v>0</v>
      </c>
      <c r="D4" s="13">
        <v>0</v>
      </c>
      <c r="E4" s="13">
        <v>0</v>
      </c>
      <c r="F4" s="13">
        <v>0</v>
      </c>
      <c r="G4" s="13">
        <v>0</v>
      </c>
      <c r="H4" s="6">
        <v>0</v>
      </c>
      <c r="I4" s="6">
        <v>0</v>
      </c>
      <c r="J4" s="6">
        <v>0</v>
      </c>
      <c r="K4" s="6">
        <v>0</v>
      </c>
      <c r="L4" s="6">
        <v>0</v>
      </c>
      <c r="M4" s="6"/>
      <c r="N4" s="6"/>
    </row>
    <row r="5" spans="1:15" x14ac:dyDescent="0.25">
      <c r="A5" t="s">
        <v>37</v>
      </c>
      <c r="B5" t="s">
        <v>66</v>
      </c>
      <c r="C5" s="13">
        <v>0</v>
      </c>
      <c r="D5" s="13">
        <v>0</v>
      </c>
      <c r="E5" s="13">
        <v>0</v>
      </c>
      <c r="F5" s="13">
        <v>0</v>
      </c>
      <c r="G5" s="13">
        <v>0</v>
      </c>
      <c r="H5" s="6">
        <v>0</v>
      </c>
      <c r="I5" s="6">
        <v>0</v>
      </c>
      <c r="J5" s="6">
        <v>0</v>
      </c>
      <c r="K5" s="6">
        <v>0</v>
      </c>
      <c r="L5" s="6">
        <v>0</v>
      </c>
      <c r="M5" s="6"/>
      <c r="N5" s="6"/>
    </row>
    <row r="6" spans="1:15" x14ac:dyDescent="0.25">
      <c r="A6" t="s">
        <v>38</v>
      </c>
      <c r="B6" t="s">
        <v>67</v>
      </c>
      <c r="C6" s="52">
        <v>5429253.1600000001</v>
      </c>
      <c r="D6" s="13">
        <v>5332597.3499999996</v>
      </c>
      <c r="E6" s="52">
        <v>5801783.0499999998</v>
      </c>
      <c r="F6" s="13">
        <v>5374498.7400000002</v>
      </c>
      <c r="G6" s="13">
        <v>5548009.54</v>
      </c>
      <c r="H6" s="6">
        <v>5734610.4800000004</v>
      </c>
      <c r="I6" s="6">
        <v>5899392.5899999999</v>
      </c>
      <c r="J6" s="6">
        <v>5823161.79</v>
      </c>
      <c r="K6" s="6">
        <v>5857882.6299999999</v>
      </c>
      <c r="L6" s="6">
        <v>5877842.4699999997</v>
      </c>
      <c r="M6" s="6"/>
      <c r="N6" s="6"/>
    </row>
    <row r="7" spans="1:15" x14ac:dyDescent="0.25">
      <c r="A7" t="s">
        <v>39</v>
      </c>
      <c r="B7" t="s">
        <v>68</v>
      </c>
      <c r="C7" s="13">
        <v>3807412.62</v>
      </c>
      <c r="D7" s="13">
        <v>3281953.01</v>
      </c>
      <c r="E7" s="13">
        <v>3363232.78</v>
      </c>
      <c r="F7" s="13">
        <v>3367906.42</v>
      </c>
      <c r="G7" s="13">
        <v>3328649.35</v>
      </c>
      <c r="H7" s="6">
        <v>3280261.25</v>
      </c>
      <c r="I7" s="6">
        <v>3141829.2</v>
      </c>
      <c r="J7" s="6">
        <v>3232279.28</v>
      </c>
      <c r="K7" s="6">
        <v>3519357.64</v>
      </c>
      <c r="L7" s="6">
        <v>3420456.63</v>
      </c>
      <c r="M7" s="6"/>
      <c r="N7" s="6"/>
    </row>
    <row r="8" spans="1:15" x14ac:dyDescent="0.25">
      <c r="A8" t="s">
        <v>40</v>
      </c>
      <c r="B8" t="s">
        <v>69</v>
      </c>
      <c r="C8" s="13">
        <v>0</v>
      </c>
      <c r="D8" s="13">
        <v>118264.32000000001</v>
      </c>
      <c r="E8" s="13">
        <v>0</v>
      </c>
      <c r="F8" s="13">
        <v>1257912.8500000001</v>
      </c>
      <c r="G8" s="13">
        <v>232932</v>
      </c>
      <c r="H8" s="6">
        <v>104100.42</v>
      </c>
      <c r="I8" s="6">
        <v>294670.42</v>
      </c>
      <c r="J8" s="6">
        <v>232932</v>
      </c>
      <c r="K8" s="6">
        <v>838534.06</v>
      </c>
      <c r="L8" s="6">
        <v>274138.42</v>
      </c>
      <c r="M8" s="6"/>
      <c r="N8" s="6"/>
    </row>
    <row r="9" spans="1:15" x14ac:dyDescent="0.25">
      <c r="A9" t="s">
        <v>41</v>
      </c>
      <c r="B9" t="s">
        <v>70</v>
      </c>
      <c r="C9" s="13">
        <v>172050</v>
      </c>
      <c r="D9" s="13">
        <v>83800</v>
      </c>
      <c r="E9" s="13">
        <v>9200</v>
      </c>
      <c r="F9" s="13">
        <v>748350</v>
      </c>
      <c r="G9" s="13">
        <v>494850</v>
      </c>
      <c r="H9" s="6">
        <v>362300</v>
      </c>
      <c r="I9" s="6">
        <v>4836777</v>
      </c>
      <c r="J9" s="6">
        <v>1552650</v>
      </c>
      <c r="K9" s="6">
        <v>593400</v>
      </c>
      <c r="L9" s="6">
        <v>1588930</v>
      </c>
      <c r="M9" s="6"/>
      <c r="N9" s="6"/>
    </row>
    <row r="10" spans="1:15" x14ac:dyDescent="0.25">
      <c r="A10" t="s">
        <v>42</v>
      </c>
      <c r="B10" t="s">
        <v>71</v>
      </c>
      <c r="C10" s="52">
        <v>17000</v>
      </c>
      <c r="D10" s="52">
        <v>796750</v>
      </c>
      <c r="E10" s="13">
        <v>11200</v>
      </c>
      <c r="F10" s="13">
        <v>20250</v>
      </c>
      <c r="G10" s="13">
        <v>17500</v>
      </c>
      <c r="H10" s="6">
        <v>19250</v>
      </c>
      <c r="I10" s="6">
        <v>193542</v>
      </c>
      <c r="J10" s="6">
        <v>69500</v>
      </c>
      <c r="K10" s="6">
        <v>36750</v>
      </c>
      <c r="L10" s="6">
        <v>669400</v>
      </c>
      <c r="M10" s="6"/>
      <c r="N10" s="6"/>
    </row>
    <row r="11" spans="1:15" x14ac:dyDescent="0.25">
      <c r="A11" t="s">
        <v>43</v>
      </c>
      <c r="B11" t="s">
        <v>72</v>
      </c>
      <c r="C11" s="13">
        <v>171880.27</v>
      </c>
      <c r="D11" s="13">
        <v>3399516.79</v>
      </c>
      <c r="E11" s="13">
        <v>3721103.57</v>
      </c>
      <c r="F11" s="13">
        <v>3853439.73</v>
      </c>
      <c r="G11" s="13">
        <v>997209.03</v>
      </c>
      <c r="H11" s="6">
        <v>4675152.58</v>
      </c>
      <c r="I11" s="6">
        <v>2840858.6</v>
      </c>
      <c r="J11" s="6">
        <v>1841426.33</v>
      </c>
      <c r="K11" s="6">
        <v>2106916.79</v>
      </c>
      <c r="L11" s="6">
        <v>4679558.22</v>
      </c>
      <c r="M11" s="6"/>
      <c r="N11" s="6"/>
    </row>
    <row r="12" spans="1:15" x14ac:dyDescent="0.25">
      <c r="A12" t="s">
        <v>44</v>
      </c>
      <c r="B12" t="s">
        <v>73</v>
      </c>
      <c r="C12" s="13">
        <v>0</v>
      </c>
      <c r="D12" s="13">
        <v>0</v>
      </c>
      <c r="E12" s="13">
        <v>3419508.54</v>
      </c>
      <c r="F12" s="13">
        <v>94416.3</v>
      </c>
      <c r="G12" s="13">
        <v>812063.51</v>
      </c>
      <c r="H12" s="6">
        <v>54159.6</v>
      </c>
      <c r="I12" s="6">
        <v>677717.71</v>
      </c>
      <c r="J12" s="6">
        <v>2215259.73</v>
      </c>
      <c r="K12" s="6">
        <v>507509.35</v>
      </c>
      <c r="L12" s="6">
        <v>491986.57</v>
      </c>
      <c r="M12" s="6"/>
      <c r="N12" s="6"/>
    </row>
    <row r="13" spans="1:15" x14ac:dyDescent="0.25">
      <c r="A13" t="s">
        <v>45</v>
      </c>
      <c r="B13" t="s">
        <v>74</v>
      </c>
      <c r="C13" s="13">
        <v>413000</v>
      </c>
      <c r="D13" s="13">
        <v>122543</v>
      </c>
      <c r="E13" s="13">
        <v>91935.51</v>
      </c>
      <c r="F13" s="13">
        <v>11800</v>
      </c>
      <c r="G13" s="13">
        <v>209018.01</v>
      </c>
      <c r="H13" s="6">
        <v>0</v>
      </c>
      <c r="I13" s="6">
        <v>489791.31</v>
      </c>
      <c r="J13" s="6">
        <v>46768.5</v>
      </c>
      <c r="K13" s="6">
        <v>0</v>
      </c>
      <c r="L13" s="6">
        <v>30850</v>
      </c>
      <c r="M13" s="6"/>
      <c r="N13" s="6"/>
    </row>
    <row r="14" spans="1:15" x14ac:dyDescent="0.25">
      <c r="A14" t="s">
        <v>46</v>
      </c>
      <c r="B14" t="s">
        <v>75</v>
      </c>
      <c r="C14" s="52">
        <v>267978.19</v>
      </c>
      <c r="D14" s="52">
        <v>360490</v>
      </c>
      <c r="E14" s="13">
        <v>272636.2</v>
      </c>
      <c r="F14" s="52">
        <v>336000</v>
      </c>
      <c r="G14" s="13">
        <v>281919.95</v>
      </c>
      <c r="H14" s="6">
        <v>79100</v>
      </c>
      <c r="I14" s="6">
        <v>46020</v>
      </c>
      <c r="J14" s="6">
        <v>1767939.87</v>
      </c>
      <c r="K14" s="6">
        <v>225763</v>
      </c>
      <c r="L14" s="6">
        <v>131005</v>
      </c>
      <c r="M14" s="6"/>
      <c r="N14" s="6"/>
    </row>
    <row r="15" spans="1:15" x14ac:dyDescent="0.25">
      <c r="A15" t="s">
        <v>144</v>
      </c>
      <c r="B15" t="s">
        <v>146</v>
      </c>
      <c r="C15" s="13">
        <v>635686934.82000005</v>
      </c>
      <c r="D15" s="13">
        <v>986648086.14999998</v>
      </c>
      <c r="E15" s="13">
        <v>3236167208.6700001</v>
      </c>
      <c r="F15" s="13">
        <v>1462998034.4400001</v>
      </c>
      <c r="G15" s="13">
        <v>1335579675.02</v>
      </c>
      <c r="H15" s="6">
        <v>956118320.39999998</v>
      </c>
      <c r="I15" s="6">
        <v>1731605846.96</v>
      </c>
      <c r="J15" s="6">
        <v>2343864514.8499999</v>
      </c>
      <c r="K15" s="6">
        <v>3574414820.7399998</v>
      </c>
      <c r="L15" s="6">
        <v>1313139391.6400001</v>
      </c>
      <c r="M15" s="6"/>
      <c r="N15" s="6"/>
    </row>
    <row r="16" spans="1:15" x14ac:dyDescent="0.25">
      <c r="A16" t="s">
        <v>47</v>
      </c>
      <c r="B16" t="s">
        <v>76</v>
      </c>
      <c r="C16" s="52">
        <v>0</v>
      </c>
      <c r="D16" s="52">
        <v>0</v>
      </c>
      <c r="E16" s="13">
        <v>180965</v>
      </c>
      <c r="F16" s="52">
        <v>0</v>
      </c>
      <c r="G16" s="13">
        <v>221398.8</v>
      </c>
      <c r="H16" s="6">
        <v>0</v>
      </c>
      <c r="I16" s="6">
        <v>23600</v>
      </c>
      <c r="J16" s="6">
        <v>176006.88</v>
      </c>
      <c r="K16" s="6">
        <v>0</v>
      </c>
      <c r="L16" s="6">
        <v>117627.07</v>
      </c>
      <c r="M16" s="6"/>
      <c r="N16" s="6"/>
    </row>
    <row r="17" spans="1:14" x14ac:dyDescent="0.25">
      <c r="A17" t="s">
        <v>48</v>
      </c>
      <c r="B17" t="s">
        <v>77</v>
      </c>
      <c r="C17" s="52">
        <v>90957946.420000002</v>
      </c>
      <c r="D17" s="13">
        <v>35711098.030000001</v>
      </c>
      <c r="E17" s="52">
        <v>56640311.770000003</v>
      </c>
      <c r="F17" s="52">
        <v>7060810.3700000001</v>
      </c>
      <c r="G17" s="52">
        <v>7511105.1699999999</v>
      </c>
      <c r="H17" s="6">
        <v>50158146.5</v>
      </c>
      <c r="I17" s="6">
        <v>12379007.359999999</v>
      </c>
      <c r="J17" s="6">
        <v>16026967.210000001</v>
      </c>
      <c r="K17" s="6">
        <v>72703119.689999998</v>
      </c>
      <c r="L17" s="6">
        <v>29799883.780000001</v>
      </c>
      <c r="M17" s="6"/>
      <c r="N17" s="6"/>
    </row>
    <row r="18" spans="1:14" x14ac:dyDescent="0.25">
      <c r="A18" t="s">
        <v>49</v>
      </c>
      <c r="B18" t="s">
        <v>78</v>
      </c>
      <c r="C18" s="52">
        <v>0</v>
      </c>
      <c r="D18" s="52">
        <v>0</v>
      </c>
      <c r="E18" s="13">
        <v>72901.58</v>
      </c>
      <c r="F18" s="13">
        <v>0</v>
      </c>
      <c r="G18" s="52">
        <v>365800</v>
      </c>
      <c r="H18" s="6">
        <v>4130</v>
      </c>
      <c r="I18" s="6">
        <v>230100</v>
      </c>
      <c r="J18" s="6">
        <v>123994.4</v>
      </c>
      <c r="K18" s="6">
        <v>564512</v>
      </c>
      <c r="L18" s="6">
        <v>683102</v>
      </c>
      <c r="M18" s="6"/>
      <c r="N18" s="6"/>
    </row>
    <row r="19" spans="1:14" x14ac:dyDescent="0.25">
      <c r="A19" t="s">
        <v>50</v>
      </c>
      <c r="B19" t="s">
        <v>79</v>
      </c>
      <c r="C19" s="52">
        <v>0</v>
      </c>
      <c r="D19" s="52">
        <v>387500</v>
      </c>
      <c r="E19" s="52">
        <v>0</v>
      </c>
      <c r="F19" s="52">
        <v>0</v>
      </c>
      <c r="G19" s="52">
        <v>0</v>
      </c>
      <c r="H19" s="6">
        <v>533647.92000000004</v>
      </c>
      <c r="I19" s="6">
        <v>0</v>
      </c>
      <c r="J19" s="6">
        <v>0</v>
      </c>
      <c r="K19" s="6">
        <v>0</v>
      </c>
      <c r="L19" s="6">
        <v>0</v>
      </c>
      <c r="M19" s="6"/>
      <c r="N19" s="6"/>
    </row>
    <row r="20" spans="1:14" x14ac:dyDescent="0.25">
      <c r="A20" t="s">
        <v>51</v>
      </c>
      <c r="B20" t="s">
        <v>80</v>
      </c>
      <c r="C20" s="52">
        <v>0</v>
      </c>
      <c r="D20" s="13">
        <v>0</v>
      </c>
      <c r="E20" s="13">
        <v>391631.9</v>
      </c>
      <c r="F20" s="52">
        <v>568465</v>
      </c>
      <c r="G20" s="13">
        <v>0</v>
      </c>
      <c r="H20" s="6">
        <v>0</v>
      </c>
      <c r="I20" s="6">
        <v>0</v>
      </c>
      <c r="J20" s="6">
        <v>38614.32</v>
      </c>
      <c r="K20" s="6">
        <v>0</v>
      </c>
      <c r="L20" s="6">
        <v>0</v>
      </c>
      <c r="M20" s="6"/>
      <c r="N20" s="6"/>
    </row>
    <row r="21" spans="1:14" x14ac:dyDescent="0.25">
      <c r="A21" t="s">
        <v>52</v>
      </c>
      <c r="B21" t="s">
        <v>81</v>
      </c>
      <c r="C21" s="13">
        <v>0</v>
      </c>
      <c r="D21" s="13">
        <v>0</v>
      </c>
      <c r="E21" s="13">
        <v>0</v>
      </c>
      <c r="F21" s="13">
        <v>0</v>
      </c>
      <c r="G21" s="13">
        <v>0</v>
      </c>
      <c r="H21" s="6">
        <v>0</v>
      </c>
      <c r="I21" s="6">
        <v>0</v>
      </c>
      <c r="J21" s="6">
        <v>0</v>
      </c>
      <c r="K21" s="6">
        <v>0</v>
      </c>
      <c r="L21" s="6">
        <v>0</v>
      </c>
      <c r="M21" s="6"/>
      <c r="N21" s="6"/>
    </row>
    <row r="22" spans="1:14" x14ac:dyDescent="0.25">
      <c r="A22" t="s">
        <v>53</v>
      </c>
      <c r="B22" t="s">
        <v>82</v>
      </c>
      <c r="C22" s="52">
        <v>0</v>
      </c>
      <c r="D22" s="52">
        <v>134665.19</v>
      </c>
      <c r="E22" s="52">
        <v>2098070.96</v>
      </c>
      <c r="F22" s="52">
        <v>0</v>
      </c>
      <c r="G22" s="52">
        <v>2000000</v>
      </c>
      <c r="H22" s="6">
        <v>0</v>
      </c>
      <c r="I22" s="6">
        <v>1500000</v>
      </c>
      <c r="J22" s="6">
        <v>1413696</v>
      </c>
      <c r="K22" s="6">
        <v>2000000</v>
      </c>
      <c r="L22" s="6">
        <v>1000000</v>
      </c>
      <c r="M22" s="6"/>
      <c r="N22" s="6"/>
    </row>
    <row r="23" spans="1:14" x14ac:dyDescent="0.25">
      <c r="A23" t="s">
        <v>54</v>
      </c>
      <c r="B23" t="s">
        <v>83</v>
      </c>
      <c r="C23" s="52">
        <v>17732096</v>
      </c>
      <c r="D23" s="13">
        <v>43236074.759999998</v>
      </c>
      <c r="E23" s="13">
        <v>45505346.009999998</v>
      </c>
      <c r="F23" s="13">
        <v>8028720</v>
      </c>
      <c r="G23" s="13">
        <v>7727682.9800000004</v>
      </c>
      <c r="H23" s="6">
        <v>5481802.4000000004</v>
      </c>
      <c r="I23" s="6">
        <v>12980</v>
      </c>
      <c r="J23" s="6">
        <v>22914191.550000001</v>
      </c>
      <c r="K23" s="6">
        <v>857793.45</v>
      </c>
      <c r="L23" s="6">
        <v>129266.04</v>
      </c>
      <c r="M23" s="6"/>
      <c r="N23" s="6"/>
    </row>
    <row r="24" spans="1:14" x14ac:dyDescent="0.25">
      <c r="A24" t="s">
        <v>55</v>
      </c>
      <c r="B24" t="s">
        <v>84</v>
      </c>
      <c r="C24" s="52">
        <v>0</v>
      </c>
      <c r="D24" s="52">
        <v>0</v>
      </c>
      <c r="E24" s="13">
        <v>0</v>
      </c>
      <c r="F24" s="13">
        <v>0</v>
      </c>
      <c r="G24" s="13">
        <v>0</v>
      </c>
      <c r="H24" s="6">
        <v>0</v>
      </c>
      <c r="I24" s="6">
        <v>131854.93</v>
      </c>
      <c r="J24" s="6">
        <v>123935.94</v>
      </c>
      <c r="K24" s="6">
        <v>0</v>
      </c>
      <c r="L24" s="6">
        <v>40141.58</v>
      </c>
      <c r="M24" s="6"/>
      <c r="N24" s="6"/>
    </row>
    <row r="25" spans="1:14" x14ac:dyDescent="0.25">
      <c r="A25" t="s">
        <v>56</v>
      </c>
      <c r="B25" t="s">
        <v>85</v>
      </c>
      <c r="C25" s="52">
        <v>0</v>
      </c>
      <c r="D25" s="52">
        <v>83424241.950000003</v>
      </c>
      <c r="E25" s="13">
        <v>98329476</v>
      </c>
      <c r="F25" s="52">
        <v>98582316</v>
      </c>
      <c r="G25" s="52">
        <v>98699909</v>
      </c>
      <c r="H25" s="6">
        <v>103316302.53</v>
      </c>
      <c r="I25" s="6">
        <v>0</v>
      </c>
      <c r="J25" s="6">
        <v>0</v>
      </c>
      <c r="K25" s="6">
        <v>211552428.99000001</v>
      </c>
      <c r="L25" s="6">
        <v>0</v>
      </c>
      <c r="M25" s="6"/>
      <c r="N25" s="6"/>
    </row>
    <row r="26" spans="1:14" x14ac:dyDescent="0.25">
      <c r="A26" t="s">
        <v>57</v>
      </c>
      <c r="B26" t="s">
        <v>86</v>
      </c>
      <c r="C26" s="52">
        <v>0</v>
      </c>
      <c r="D26" s="52">
        <v>0</v>
      </c>
      <c r="E26" s="52">
        <v>405595.97</v>
      </c>
      <c r="F26" s="52">
        <v>23849.97</v>
      </c>
      <c r="G26" s="13">
        <v>461285.48</v>
      </c>
      <c r="H26" s="6">
        <v>0</v>
      </c>
      <c r="I26" s="6">
        <v>0</v>
      </c>
      <c r="J26" s="6">
        <v>1279796.02</v>
      </c>
      <c r="K26" s="6">
        <v>17594379.440000001</v>
      </c>
      <c r="L26" s="6">
        <v>109141.2</v>
      </c>
      <c r="M26" s="6"/>
      <c r="N26" s="6"/>
    </row>
    <row r="27" spans="1:14" x14ac:dyDescent="0.25">
      <c r="A27" t="s">
        <v>138</v>
      </c>
      <c r="B27" t="s">
        <v>228</v>
      </c>
      <c r="C27" s="52">
        <v>0</v>
      </c>
      <c r="D27" s="52">
        <v>0</v>
      </c>
      <c r="E27" s="52">
        <v>64900</v>
      </c>
      <c r="F27" s="52">
        <v>0</v>
      </c>
      <c r="G27" s="52">
        <v>0</v>
      </c>
      <c r="H27" s="6">
        <v>0</v>
      </c>
      <c r="I27" s="6">
        <v>0</v>
      </c>
      <c r="J27" s="6">
        <v>34456</v>
      </c>
      <c r="K27" s="6">
        <v>121071.54</v>
      </c>
      <c r="L27" s="6">
        <v>0</v>
      </c>
      <c r="M27" s="6"/>
      <c r="N27" s="6"/>
    </row>
    <row r="28" spans="1:14" x14ac:dyDescent="0.25">
      <c r="A28" t="s">
        <v>58</v>
      </c>
      <c r="B28" t="s">
        <v>87</v>
      </c>
      <c r="C28" s="52">
        <v>0</v>
      </c>
      <c r="D28" s="52">
        <v>0</v>
      </c>
      <c r="E28" s="52">
        <v>0</v>
      </c>
      <c r="F28" s="52">
        <v>0</v>
      </c>
      <c r="G28" s="52">
        <v>198417</v>
      </c>
      <c r="H28" s="6">
        <v>0</v>
      </c>
      <c r="I28" s="6">
        <v>0</v>
      </c>
      <c r="J28" s="6">
        <v>418144.8</v>
      </c>
      <c r="K28" s="6">
        <v>0</v>
      </c>
      <c r="L28" s="6">
        <v>0</v>
      </c>
      <c r="M28" s="6"/>
      <c r="N28" s="6"/>
    </row>
    <row r="29" spans="1:14" x14ac:dyDescent="0.25">
      <c r="A29" t="s">
        <v>59</v>
      </c>
      <c r="B29" t="s">
        <v>88</v>
      </c>
      <c r="C29" s="52">
        <v>0</v>
      </c>
      <c r="D29" s="52">
        <v>0</v>
      </c>
      <c r="E29" s="52">
        <v>0</v>
      </c>
      <c r="F29" s="52">
        <v>0</v>
      </c>
      <c r="G29" s="6">
        <v>0</v>
      </c>
      <c r="H29" s="6">
        <v>0</v>
      </c>
      <c r="I29" s="6">
        <v>0</v>
      </c>
      <c r="J29" s="6">
        <v>0</v>
      </c>
      <c r="K29" s="6">
        <v>0</v>
      </c>
      <c r="L29" s="6">
        <v>0</v>
      </c>
      <c r="M29" s="6"/>
      <c r="N29" s="6"/>
    </row>
    <row r="30" spans="1:14" x14ac:dyDescent="0.25">
      <c r="A30" t="s">
        <v>60</v>
      </c>
      <c r="B30" t="s">
        <v>89</v>
      </c>
      <c r="C30" s="52">
        <v>0</v>
      </c>
      <c r="D30" s="52">
        <v>0</v>
      </c>
      <c r="E30" s="52">
        <v>0</v>
      </c>
      <c r="F30" s="52">
        <v>0</v>
      </c>
      <c r="G30" s="6">
        <v>0</v>
      </c>
      <c r="H30" s="6">
        <v>0</v>
      </c>
      <c r="I30" s="6">
        <v>0</v>
      </c>
      <c r="J30" s="6">
        <v>439799.99</v>
      </c>
      <c r="K30" s="6">
        <v>0</v>
      </c>
      <c r="L30" s="6">
        <v>0</v>
      </c>
      <c r="M30" s="6"/>
      <c r="N30" s="6"/>
    </row>
    <row r="31" spans="1:14" x14ac:dyDescent="0.25">
      <c r="A31" t="s">
        <v>139</v>
      </c>
      <c r="B31" t="s">
        <v>141</v>
      </c>
      <c r="C31" s="52">
        <v>0</v>
      </c>
      <c r="D31" s="52">
        <v>0</v>
      </c>
      <c r="E31" s="52">
        <v>0</v>
      </c>
      <c r="F31" s="52">
        <v>0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0</v>
      </c>
      <c r="M31" s="6"/>
      <c r="N31" s="6"/>
    </row>
    <row r="32" spans="1:14" x14ac:dyDescent="0.25">
      <c r="A32" t="s">
        <v>61</v>
      </c>
      <c r="B32" t="s">
        <v>90</v>
      </c>
      <c r="C32" s="52">
        <v>0</v>
      </c>
      <c r="D32" s="52">
        <v>0</v>
      </c>
      <c r="E32" s="52">
        <v>0</v>
      </c>
      <c r="F32" s="52">
        <v>0</v>
      </c>
      <c r="G32" s="6">
        <v>0</v>
      </c>
      <c r="H32" s="6">
        <v>0</v>
      </c>
      <c r="I32" s="6">
        <v>0</v>
      </c>
      <c r="J32" s="6">
        <v>0</v>
      </c>
      <c r="K32" s="6">
        <v>0</v>
      </c>
      <c r="L32" s="6">
        <v>0</v>
      </c>
      <c r="M32" s="6"/>
      <c r="N32" s="6"/>
    </row>
    <row r="33" spans="1:14" x14ac:dyDescent="0.25">
      <c r="A33" t="s">
        <v>62</v>
      </c>
      <c r="B33" t="s">
        <v>91</v>
      </c>
      <c r="C33" s="52">
        <v>0</v>
      </c>
      <c r="D33" s="52">
        <v>0</v>
      </c>
      <c r="E33" s="52">
        <v>0</v>
      </c>
      <c r="F33" s="52">
        <v>0</v>
      </c>
      <c r="G33" s="6">
        <v>1148074.51</v>
      </c>
      <c r="H33" s="6">
        <v>0</v>
      </c>
      <c r="I33" s="6">
        <v>0</v>
      </c>
      <c r="J33" s="6">
        <v>0</v>
      </c>
      <c r="K33" s="6">
        <v>0</v>
      </c>
      <c r="L33" s="6">
        <v>0</v>
      </c>
      <c r="M33" s="6"/>
      <c r="N33" s="6"/>
    </row>
    <row r="34" spans="1:14" x14ac:dyDescent="0.25">
      <c r="A34" t="s">
        <v>145</v>
      </c>
      <c r="B34" t="s">
        <v>147</v>
      </c>
      <c r="C34" s="52">
        <v>0</v>
      </c>
      <c r="D34" s="52">
        <v>0</v>
      </c>
      <c r="E34" s="52">
        <v>0</v>
      </c>
      <c r="F34" s="52">
        <v>0</v>
      </c>
      <c r="G34" s="6">
        <v>0</v>
      </c>
      <c r="H34" s="6">
        <v>0</v>
      </c>
      <c r="I34" s="6">
        <v>0</v>
      </c>
      <c r="J34" s="6">
        <v>0</v>
      </c>
      <c r="K34" s="6">
        <v>0</v>
      </c>
      <c r="L34" s="6">
        <v>0</v>
      </c>
      <c r="M34" s="6"/>
      <c r="N34" s="6"/>
    </row>
    <row r="35" spans="1:14" x14ac:dyDescent="0.25">
      <c r="C35" s="6">
        <v>0</v>
      </c>
      <c r="D35" s="6">
        <v>0</v>
      </c>
      <c r="E35" s="6">
        <v>0</v>
      </c>
      <c r="F35" s="6">
        <v>0</v>
      </c>
      <c r="G35" s="6"/>
      <c r="H35" s="6">
        <v>0</v>
      </c>
      <c r="I35" s="6">
        <v>0</v>
      </c>
      <c r="J35" s="6">
        <v>0</v>
      </c>
      <c r="K35" s="6">
        <v>0</v>
      </c>
      <c r="L35" s="6"/>
      <c r="M35" s="6"/>
      <c r="N35" s="6"/>
    </row>
    <row r="36" spans="1:14" x14ac:dyDescent="0.25">
      <c r="C36" s="6">
        <f>SUM(C2:C35)</f>
        <v>790664724.16999996</v>
      </c>
      <c r="D36" s="6">
        <f t="shared" ref="D36:I36" si="0">SUM(D2:D35)</f>
        <v>1204289876.0500002</v>
      </c>
      <c r="E36" s="6">
        <f t="shared" si="0"/>
        <v>3507738594.7200003</v>
      </c>
      <c r="F36" s="6">
        <f t="shared" si="0"/>
        <v>1636548489.6299999</v>
      </c>
      <c r="G36" s="6">
        <f t="shared" si="0"/>
        <v>1510172336.1200001</v>
      </c>
      <c r="H36" s="6">
        <f t="shared" si="0"/>
        <v>1170139139.3599999</v>
      </c>
      <c r="I36" s="6">
        <f t="shared" si="0"/>
        <v>1822846986.3399999</v>
      </c>
      <c r="J36" s="6">
        <f t="shared" ref="J36" si="1">SUM(J2:J35)</f>
        <v>2446728249.2600007</v>
      </c>
      <c r="K36" s="6">
        <f t="shared" ref="K36:L36" si="2">SUM(K2:K35)</f>
        <v>3950152436.9099994</v>
      </c>
      <c r="L36" s="6">
        <f t="shared" si="2"/>
        <v>1418832094.71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Plantilla Presupuesto</vt:lpstr>
      <vt:lpstr>Plantilla Ejecución </vt:lpstr>
      <vt:lpstr>Plantilla Presupuesto año 2020</vt:lpstr>
      <vt:lpstr>Sheet3</vt:lpstr>
      <vt:lpstr>Sheet5</vt:lpstr>
      <vt:lpstr>'Plantilla Ejecución '!Print_Area</vt:lpstr>
      <vt:lpstr>'Plantilla Presupuesto'!Print_Area</vt:lpstr>
      <vt:lpstr>'Plantilla Presupuesto año 2020'!Print_Area</vt:lpstr>
      <vt:lpstr>'Plantilla Ejecución '!Print_Titles</vt:lpstr>
      <vt:lpstr>'Plantilla Presupuesto'!Print_Titles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inabie</cp:lastModifiedBy>
  <cp:lastPrinted>2021-12-13T12:54:44Z</cp:lastPrinted>
  <dcterms:created xsi:type="dcterms:W3CDTF">2018-04-17T18:57:16Z</dcterms:created>
  <dcterms:modified xsi:type="dcterms:W3CDTF">2021-12-13T16:07:33Z</dcterms:modified>
</cp:coreProperties>
</file>