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febriel\Desktop\LICITACION 2018-2019\INVENTARIOS 31-03-18\"/>
    </mc:Choice>
  </mc:AlternateContent>
  <bookViews>
    <workbookView xWindow="0" yWindow="0" windowWidth="28800" windowHeight="12435" tabRatio="475" activeTab="1"/>
  </bookViews>
  <sheets>
    <sheet name="Muestra-Plantilla Inventario" sheetId="200" r:id="rId1"/>
    <sheet name="Suministro" sheetId="201" r:id="rId2"/>
    <sheet name="Textil" sheetId="202" r:id="rId3"/>
    <sheet name="Material de Cocina" sheetId="203" r:id="rId4"/>
  </sheets>
  <externalReferences>
    <externalReference r:id="rId5"/>
    <externalReference r:id="rId6"/>
  </externalReferences>
  <definedNames>
    <definedName name="ddd" localSheetId="0">#REF!</definedName>
    <definedName name="ddd" localSheetId="2">#REF!</definedName>
    <definedName name="ddd">#REF!</definedName>
    <definedName name="dddd" localSheetId="0">#REF!</definedName>
    <definedName name="dddd" localSheetId="2">#REF!</definedName>
    <definedName name="dddd">#REF!</definedName>
    <definedName name="deeere" localSheetId="0">#REF!</definedName>
    <definedName name="deeere" localSheetId="2">#REF!</definedName>
    <definedName name="deeere">#REF!</definedName>
    <definedName name="eee" localSheetId="2">#REF!</definedName>
    <definedName name="eee">#REF!</definedName>
    <definedName name="MyExchangeRate" localSheetId="0">#REF!</definedName>
    <definedName name="MyExchangeRate" localSheetId="2">#REF!</definedName>
    <definedName name="MyExchangeRate">#REF!</definedName>
    <definedName name="_xlnm.Print_Area" localSheetId="0">'Muestra-Plantilla Inventario'!$A$1:$G$91</definedName>
    <definedName name="_xlnm.Print_Area" localSheetId="2">Textil!$A$1:$H$92</definedName>
    <definedName name="_xlnm.Print_Titles" localSheetId="0">'Muestra-Plantilla Inventario'!$1:$4</definedName>
    <definedName name="_xlnm.Print_Titles" localSheetId="2">Textil!$1:$3</definedName>
  </definedNames>
  <calcPr calcId="152511"/>
</workbook>
</file>

<file path=xl/calcChain.xml><?xml version="1.0" encoding="utf-8"?>
<calcChain xmlns="http://schemas.openxmlformats.org/spreadsheetml/2006/main">
  <c r="F86" i="203" l="1"/>
  <c r="F6" i="203"/>
  <c r="F7" i="203"/>
  <c r="F8" i="203"/>
  <c r="F9" i="203"/>
  <c r="F10" i="203"/>
  <c r="F11" i="203"/>
  <c r="F12" i="203"/>
  <c r="F13" i="203"/>
  <c r="F14" i="203"/>
  <c r="F15" i="203"/>
  <c r="F16" i="203"/>
  <c r="F17" i="203"/>
  <c r="F18" i="203"/>
  <c r="F19" i="203"/>
  <c r="F20" i="203"/>
  <c r="F21" i="203"/>
  <c r="F22" i="203"/>
  <c r="F23" i="203"/>
  <c r="F24" i="203"/>
  <c r="F25" i="203"/>
  <c r="F26" i="203"/>
  <c r="F27" i="203"/>
  <c r="F28" i="203"/>
  <c r="F29" i="203"/>
  <c r="F30" i="203"/>
  <c r="F31" i="203"/>
  <c r="F32" i="203"/>
  <c r="F33" i="203"/>
  <c r="F34" i="203"/>
  <c r="F35" i="203"/>
  <c r="F36" i="203"/>
  <c r="F37" i="203"/>
  <c r="F38" i="203"/>
  <c r="F39" i="203"/>
  <c r="F40" i="203"/>
  <c r="F41" i="203"/>
  <c r="F42" i="203"/>
  <c r="F43" i="203"/>
  <c r="F44" i="203"/>
  <c r="F45" i="203"/>
  <c r="F46" i="203"/>
  <c r="F47" i="203"/>
  <c r="F48" i="203"/>
  <c r="F49" i="203"/>
  <c r="F50" i="203"/>
  <c r="F51" i="203"/>
  <c r="F52" i="203"/>
  <c r="F53" i="203"/>
  <c r="F54" i="203"/>
  <c r="F55" i="203"/>
  <c r="F56" i="203"/>
  <c r="F57" i="203"/>
  <c r="F58" i="203"/>
  <c r="F59" i="203"/>
  <c r="F60" i="203"/>
  <c r="F61" i="203"/>
  <c r="F62" i="203"/>
  <c r="F63" i="203"/>
  <c r="F64" i="203"/>
  <c r="F65" i="203"/>
  <c r="F66" i="203"/>
  <c r="F67" i="203"/>
  <c r="F68" i="203"/>
  <c r="F69" i="203"/>
  <c r="F70" i="203"/>
  <c r="F71" i="203"/>
  <c r="F72" i="203"/>
  <c r="F73" i="203"/>
  <c r="F74" i="203"/>
  <c r="F75" i="203"/>
  <c r="F76" i="203"/>
  <c r="F77" i="203"/>
  <c r="F78" i="203"/>
  <c r="F79" i="203"/>
  <c r="F80" i="203"/>
  <c r="F81" i="203"/>
  <c r="F82" i="203"/>
  <c r="F83" i="203"/>
  <c r="F84" i="203"/>
  <c r="F85" i="203"/>
  <c r="D82" i="203"/>
  <c r="D80" i="203"/>
  <c r="D78" i="203"/>
  <c r="D75" i="203"/>
  <c r="D71" i="203"/>
  <c r="D70" i="203"/>
  <c r="D68" i="203"/>
  <c r="D67" i="203"/>
  <c r="D65" i="203"/>
  <c r="D64" i="203"/>
  <c r="D58" i="203"/>
  <c r="D57" i="203"/>
  <c r="D56" i="203"/>
  <c r="D53" i="203"/>
  <c r="D52" i="203"/>
  <c r="D51" i="203"/>
  <c r="D49" i="203"/>
  <c r="D40" i="203"/>
  <c r="D36" i="203"/>
  <c r="D34" i="203"/>
  <c r="D32" i="203"/>
  <c r="D31" i="203"/>
  <c r="D25" i="203"/>
  <c r="D24" i="203"/>
  <c r="D22" i="203"/>
  <c r="D13" i="203"/>
  <c r="D7" i="203"/>
  <c r="F5" i="203"/>
  <c r="A1" i="203"/>
  <c r="A1" i="202" l="1"/>
  <c r="G4" i="202"/>
  <c r="G5" i="202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G20" i="202"/>
  <c r="G21" i="202"/>
  <c r="G22" i="202"/>
  <c r="G23" i="202"/>
  <c r="G24" i="202"/>
  <c r="G25" i="202"/>
  <c r="G26" i="202"/>
  <c r="G27" i="202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40" i="202"/>
  <c r="G43" i="202"/>
  <c r="G44" i="202"/>
  <c r="G45" i="202"/>
  <c r="G46" i="202"/>
  <c r="G47" i="202"/>
  <c r="G48" i="202"/>
  <c r="G49" i="202"/>
  <c r="G50" i="202"/>
  <c r="G51" i="202"/>
  <c r="G52" i="202"/>
  <c r="G53" i="202"/>
  <c r="G54" i="202"/>
  <c r="G55" i="202"/>
  <c r="G56" i="202"/>
  <c r="G57" i="202"/>
  <c r="G58" i="202"/>
  <c r="G59" i="202"/>
  <c r="G60" i="202"/>
  <c r="G61" i="202"/>
  <c r="G62" i="202"/>
  <c r="G63" i="202"/>
  <c r="G64" i="202"/>
  <c r="G65" i="202"/>
  <c r="G66" i="202"/>
  <c r="G67" i="202"/>
  <c r="G68" i="202"/>
  <c r="G69" i="202"/>
  <c r="G70" i="202"/>
  <c r="G71" i="202"/>
  <c r="G72" i="202"/>
  <c r="G73" i="202"/>
  <c r="G74" i="202"/>
  <c r="G76" i="202" l="1"/>
  <c r="F35" i="201"/>
  <c r="F36" i="201"/>
  <c r="F37" i="201"/>
  <c r="F38" i="201"/>
  <c r="F39" i="201"/>
  <c r="F40" i="201"/>
  <c r="F41" i="201"/>
  <c r="F42" i="201"/>
  <c r="F43" i="201"/>
  <c r="F44" i="201"/>
  <c r="F45" i="201"/>
  <c r="F46" i="201"/>
  <c r="F47" i="201"/>
  <c r="F48" i="201"/>
  <c r="F49" i="201"/>
  <c r="F50" i="201"/>
  <c r="F51" i="201"/>
  <c r="F52" i="201"/>
  <c r="F53" i="201"/>
  <c r="F34" i="201"/>
  <c r="F168" i="201"/>
  <c r="F166" i="201"/>
  <c r="F165" i="201"/>
  <c r="F164" i="201"/>
  <c r="D163" i="201"/>
  <c r="F163" i="201" s="1"/>
  <c r="D162" i="201"/>
  <c r="F162" i="201" s="1"/>
  <c r="F161" i="201"/>
  <c r="F160" i="201"/>
  <c r="F159" i="201"/>
  <c r="F158" i="201"/>
  <c r="F157" i="201"/>
  <c r="D156" i="201"/>
  <c r="F156" i="201" s="1"/>
  <c r="D155" i="201"/>
  <c r="F155" i="201" s="1"/>
  <c r="D154" i="201"/>
  <c r="F154" i="201" s="1"/>
  <c r="F153" i="201"/>
  <c r="D152" i="201"/>
  <c r="F152" i="201" s="1"/>
  <c r="F151" i="201"/>
  <c r="F150" i="201"/>
  <c r="D149" i="201"/>
  <c r="F149" i="201" s="1"/>
  <c r="F148" i="201"/>
  <c r="F147" i="201"/>
  <c r="F145" i="201"/>
  <c r="D144" i="201"/>
  <c r="F144" i="201" s="1"/>
  <c r="D143" i="201"/>
  <c r="F143" i="201" s="1"/>
  <c r="D142" i="201"/>
  <c r="F142" i="201" s="1"/>
  <c r="D141" i="201"/>
  <c r="F141" i="201" s="1"/>
  <c r="D140" i="201"/>
  <c r="F140" i="201" s="1"/>
  <c r="F139" i="201"/>
  <c r="D138" i="201"/>
  <c r="F138" i="201" s="1"/>
  <c r="D137" i="201"/>
  <c r="F137" i="201" s="1"/>
  <c r="D136" i="201"/>
  <c r="F136" i="201" s="1"/>
  <c r="D135" i="201"/>
  <c r="F135" i="201" s="1"/>
  <c r="D134" i="201"/>
  <c r="F134" i="201" s="1"/>
  <c r="F133" i="201"/>
  <c r="D132" i="201"/>
  <c r="F132" i="201" s="1"/>
  <c r="F131" i="201"/>
  <c r="F130" i="201"/>
  <c r="F129" i="201"/>
  <c r="F128" i="201"/>
  <c r="D126" i="201"/>
  <c r="F126" i="201" s="1"/>
  <c r="D125" i="201"/>
  <c r="F125" i="201" s="1"/>
  <c r="F124" i="201"/>
  <c r="F123" i="201"/>
  <c r="D122" i="201"/>
  <c r="F122" i="201" s="1"/>
  <c r="F121" i="201"/>
  <c r="F120" i="201"/>
  <c r="F119" i="201"/>
  <c r="F118" i="201"/>
  <c r="F117" i="201"/>
  <c r="F116" i="201"/>
  <c r="F115" i="201"/>
  <c r="F114" i="201"/>
  <c r="F113" i="201"/>
  <c r="F112" i="201"/>
  <c r="F111" i="201"/>
  <c r="F110" i="201"/>
  <c r="F109" i="201"/>
  <c r="F108" i="201"/>
  <c r="F107" i="201"/>
  <c r="D106" i="201"/>
  <c r="F106" i="201" s="1"/>
  <c r="D105" i="201"/>
  <c r="F105" i="201" s="1"/>
  <c r="F104" i="201"/>
  <c r="F103" i="201"/>
  <c r="D102" i="201"/>
  <c r="F102" i="201" s="1"/>
  <c r="D101" i="201"/>
  <c r="F101" i="201" s="1"/>
  <c r="F99" i="201"/>
  <c r="D98" i="201"/>
  <c r="F98" i="201" s="1"/>
  <c r="F97" i="201"/>
  <c r="D96" i="201"/>
  <c r="F96" i="201" s="1"/>
  <c r="D95" i="201"/>
  <c r="F95" i="201" s="1"/>
  <c r="F94" i="201"/>
  <c r="D93" i="201"/>
  <c r="F93" i="201" s="1"/>
  <c r="D92" i="201"/>
  <c r="F92" i="201" s="1"/>
  <c r="D91" i="201"/>
  <c r="F91" i="201" s="1"/>
  <c r="F90" i="201"/>
  <c r="F89" i="201"/>
  <c r="F88" i="201"/>
  <c r="F87" i="201"/>
  <c r="F86" i="201"/>
  <c r="F85" i="201"/>
  <c r="D84" i="201"/>
  <c r="F84" i="201" s="1"/>
  <c r="D83" i="201"/>
  <c r="F83" i="201" s="1"/>
  <c r="F82" i="201"/>
  <c r="D81" i="201"/>
  <c r="F81" i="201" s="1"/>
  <c r="F79" i="201"/>
  <c r="D78" i="201"/>
  <c r="F78" i="201" s="1"/>
  <c r="F77" i="201"/>
  <c r="F76" i="201" l="1"/>
  <c r="F75" i="201"/>
  <c r="F74" i="201"/>
  <c r="F73" i="201"/>
  <c r="F72" i="201"/>
  <c r="F71" i="201"/>
  <c r="F70" i="201"/>
  <c r="F69" i="201"/>
  <c r="F68" i="201"/>
  <c r="F67" i="201"/>
  <c r="F66" i="201"/>
  <c r="F65" i="201"/>
  <c r="F64" i="201"/>
  <c r="F63" i="201"/>
  <c r="F62" i="201"/>
  <c r="F61" i="201"/>
  <c r="F60" i="201"/>
  <c r="F59" i="201"/>
  <c r="F58" i="201"/>
  <c r="F57" i="201"/>
  <c r="F56" i="201"/>
  <c r="F55" i="201"/>
  <c r="F54" i="201"/>
  <c r="F33" i="201"/>
  <c r="F32" i="201"/>
  <c r="F31" i="201"/>
  <c r="F30" i="201"/>
  <c r="F29" i="201"/>
  <c r="F28" i="201"/>
  <c r="F27" i="201"/>
  <c r="F26" i="201"/>
  <c r="F25" i="201"/>
  <c r="F24" i="201"/>
  <c r="F23" i="201"/>
  <c r="F22" i="201"/>
  <c r="F21" i="201"/>
  <c r="F20" i="201"/>
  <c r="F19" i="201"/>
  <c r="F18" i="201"/>
  <c r="F17" i="201"/>
  <c r="F16" i="201"/>
  <c r="F15" i="201"/>
  <c r="F14" i="201"/>
  <c r="F13" i="201"/>
  <c r="F12" i="201"/>
  <c r="F6" i="201"/>
  <c r="F7" i="201"/>
  <c r="F8" i="201"/>
  <c r="F9" i="201"/>
  <c r="F10" i="201"/>
  <c r="F11" i="201"/>
  <c r="F4" i="201"/>
  <c r="D5" i="201"/>
  <c r="F5" i="201" l="1"/>
  <c r="F169" i="201" s="1"/>
  <c r="A1" i="201"/>
  <c r="A1" i="200" l="1"/>
  <c r="F79" i="200" l="1"/>
</calcChain>
</file>

<file path=xl/sharedStrings.xml><?xml version="1.0" encoding="utf-8"?>
<sst xmlns="http://schemas.openxmlformats.org/spreadsheetml/2006/main" count="709" uniqueCount="442">
  <si>
    <t>PRECIO UNITARIO RD$</t>
  </si>
  <si>
    <t>TOTAL GENERAL RD$</t>
  </si>
  <si>
    <t>FECHA DE ADQUISICION / REGISTRO</t>
  </si>
  <si>
    <t>BREVE DESCRIPCION DEL BIEN</t>
  </si>
  <si>
    <t>****OBSERVACION****</t>
  </si>
  <si>
    <t>VALORES RD$</t>
  </si>
  <si>
    <t>EXISTENCIA</t>
  </si>
  <si>
    <t>Sr. Angel López</t>
  </si>
  <si>
    <t>Auxiliar Administrativo I</t>
  </si>
  <si>
    <t>Realizado por:</t>
  </si>
  <si>
    <t>Código Institucional</t>
  </si>
  <si>
    <t>Los códigos, tantos de Bienes Nacionales, NO aplican para esta relación de Materiales de Oficinas.</t>
  </si>
  <si>
    <t>RELACION DE INVENTARIO DE MATERIALES GASTABLES AL 31/03/2018</t>
  </si>
  <si>
    <t>Acordeon plastico</t>
  </si>
  <si>
    <t xml:space="preserve">Bandas </t>
  </si>
  <si>
    <t>Bandeja de escritorio</t>
  </si>
  <si>
    <t>Barra</t>
  </si>
  <si>
    <t xml:space="preserve">Base </t>
  </si>
  <si>
    <t>Cinta Corrector</t>
  </si>
  <si>
    <t>Clips &amp; Pins</t>
  </si>
  <si>
    <t>Crayones Pequenos</t>
  </si>
  <si>
    <t>Rollo</t>
  </si>
  <si>
    <t xml:space="preserve">Bethania de los Santos </t>
  </si>
  <si>
    <t>Digitadora</t>
  </si>
  <si>
    <t>00001704</t>
  </si>
  <si>
    <t>00001473</t>
  </si>
  <si>
    <t>00000752</t>
  </si>
  <si>
    <t>00000198</t>
  </si>
  <si>
    <t>00000076</t>
  </si>
  <si>
    <t>00000196</t>
  </si>
  <si>
    <t>00000197</t>
  </si>
  <si>
    <t>00000201</t>
  </si>
  <si>
    <t>00000206</t>
  </si>
  <si>
    <t>00000207</t>
  </si>
  <si>
    <t>00000208</t>
  </si>
  <si>
    <t>00000209</t>
  </si>
  <si>
    <t>00000210</t>
  </si>
  <si>
    <t>00000213</t>
  </si>
  <si>
    <t>00000214</t>
  </si>
  <si>
    <t>00000215</t>
  </si>
  <si>
    <t>00000220</t>
  </si>
  <si>
    <t>00000221</t>
  </si>
  <si>
    <t>00000219</t>
  </si>
  <si>
    <t>00000234</t>
  </si>
  <si>
    <t>00000235</t>
  </si>
  <si>
    <t>00000242</t>
  </si>
  <si>
    <t>00000245</t>
  </si>
  <si>
    <t>00000250</t>
  </si>
  <si>
    <t>00000253</t>
  </si>
  <si>
    <t>00000251</t>
  </si>
  <si>
    <t>00000254</t>
  </si>
  <si>
    <t>00000255</t>
  </si>
  <si>
    <t>00000256</t>
  </si>
  <si>
    <t>00000257</t>
  </si>
  <si>
    <t>00000258</t>
  </si>
  <si>
    <t>00000260</t>
  </si>
  <si>
    <t>00000261</t>
  </si>
  <si>
    <t>00000262</t>
  </si>
  <si>
    <t>00000263</t>
  </si>
  <si>
    <t>00000268</t>
  </si>
  <si>
    <t>00000269</t>
  </si>
  <si>
    <t>00000270</t>
  </si>
  <si>
    <t>00000272</t>
  </si>
  <si>
    <t>00000271</t>
  </si>
  <si>
    <t>00000435</t>
  </si>
  <si>
    <t>00000314</t>
  </si>
  <si>
    <t>Baterías (pilas) AA</t>
  </si>
  <si>
    <t>Baterías (pilas) AAA</t>
  </si>
  <si>
    <t>Borras plasticas</t>
  </si>
  <si>
    <t>Calculadora de mano</t>
  </si>
  <si>
    <t>Carpetas de 3 anillos de 1" en vinil</t>
  </si>
  <si>
    <t>Carpetas de 3 anillos de 2" en vinil</t>
  </si>
  <si>
    <t>Carpetas de 3 anillos de 3" en vinil</t>
  </si>
  <si>
    <t>Carpetas de 3 anillos de 4" en vinil</t>
  </si>
  <si>
    <t>Carpetas de 3 anillos de 5" en vinil</t>
  </si>
  <si>
    <t>Cartucho de Tóner CC530 Negro</t>
  </si>
  <si>
    <t>Cartucho de Tóner CC532 Amarillo</t>
  </si>
  <si>
    <t>Cartucho de Tóner CC531 Azul</t>
  </si>
  <si>
    <t>Cartucho de TónerCC533 Magenta</t>
  </si>
  <si>
    <t>Cartucho de Tóner CE278A Negro</t>
  </si>
  <si>
    <t>Cartucho de Tóner CE285A Negro</t>
  </si>
  <si>
    <t>Cartucho de Tóner Q7553A</t>
  </si>
  <si>
    <t>Cartucho de Tóner Toshiba Studio T-8570U</t>
  </si>
  <si>
    <t>Cartucho de Tóner CF 280A Negro</t>
  </si>
  <si>
    <t>Cartucho de Tóner CF 281A Negro</t>
  </si>
  <si>
    <t>Cartucho de Tóner CE 255A Negro</t>
  </si>
  <si>
    <t>Cartucho de Tóner CF 400A Negro</t>
  </si>
  <si>
    <t>Cartucho de Tóner CF 401A Azul</t>
  </si>
  <si>
    <t>Cartucho de Tóner CF 402A Amarillo</t>
  </si>
  <si>
    <t>Cartucho de Tóner CF 403 Magenta</t>
  </si>
  <si>
    <t>Cartucho de Tóner CE 410A Negro</t>
  </si>
  <si>
    <t>Cartucho de Tóner CE 411A Azul</t>
  </si>
  <si>
    <t>Cartucho de Tóner CE 412A Amarilo</t>
  </si>
  <si>
    <t>Cartucho de Tóner CE 413A Magenta</t>
  </si>
  <si>
    <t xml:space="preserve">Cartucho de Tóner 253A </t>
  </si>
  <si>
    <t>Cartucho Tricolor Pequeño</t>
  </si>
  <si>
    <t>Cartucho de Tóner Toshiba T-6000</t>
  </si>
  <si>
    <t>Cartulina Rojo</t>
  </si>
  <si>
    <t>Cartulina Blanca</t>
  </si>
  <si>
    <t>Cartulina Naranja</t>
  </si>
  <si>
    <t>Cartulina Rosado</t>
  </si>
  <si>
    <t>Cartulina Verde</t>
  </si>
  <si>
    <t>Cartulina Amarillo</t>
  </si>
  <si>
    <t>Cartulina Azul</t>
  </si>
  <si>
    <t>00000310</t>
  </si>
  <si>
    <t>00000311</t>
  </si>
  <si>
    <t>00000312</t>
  </si>
  <si>
    <t>00000317</t>
  </si>
  <si>
    <t>00000313</t>
  </si>
  <si>
    <t>00000315</t>
  </si>
  <si>
    <t>00001547</t>
  </si>
  <si>
    <t>00000275</t>
  </si>
  <si>
    <t>00000277</t>
  </si>
  <si>
    <t>00000278</t>
  </si>
  <si>
    <t>00000279</t>
  </si>
  <si>
    <t>00000276</t>
  </si>
  <si>
    <t>00000273</t>
  </si>
  <si>
    <t>00000274</t>
  </si>
  <si>
    <t>Cera de mano para contar / Standard</t>
  </si>
  <si>
    <t>Cinta Fx 890 Epson</t>
  </si>
  <si>
    <t>Cinta Adhesiva Invisible</t>
  </si>
  <si>
    <t>Cinta Adhesiva Transparente Ancha 36/1</t>
  </si>
  <si>
    <t>Cinta bicolor para sumadora electrica</t>
  </si>
  <si>
    <t>00000316</t>
  </si>
  <si>
    <t>00000701</t>
  </si>
  <si>
    <t>00000742</t>
  </si>
  <si>
    <t>00001493</t>
  </si>
  <si>
    <t>En proceso</t>
  </si>
  <si>
    <t>Cinta Adhesiva 1/2" x 50 Pegafan</t>
  </si>
  <si>
    <t>Cinta Adhesiva 3/4" Transparente</t>
  </si>
  <si>
    <t>Clips de Papel de 50mm de 100 pcs</t>
  </si>
  <si>
    <t>Clips de Papel de 33mm de 100 pcs</t>
  </si>
  <si>
    <t>Clips de Papel de Presion de 1" color Negro</t>
  </si>
  <si>
    <t>Clips de Papel de Presion de 2" color Negro</t>
  </si>
  <si>
    <t>00000439</t>
  </si>
  <si>
    <t>00001059</t>
  </si>
  <si>
    <t>00000636</t>
  </si>
  <si>
    <t>Coolant</t>
  </si>
  <si>
    <t>Dispensador Para cinta adhesiva 2"</t>
  </si>
  <si>
    <t>00001705</t>
  </si>
  <si>
    <t>Espirales para encuadernacion de 8"</t>
  </si>
  <si>
    <t>Espirales para encuadernacion de 10"</t>
  </si>
  <si>
    <t>00000226</t>
  </si>
  <si>
    <t>00000227</t>
  </si>
  <si>
    <t>Espirales para encuadernacion de 11"</t>
  </si>
  <si>
    <t>Espirales para encuadernacion de 14"</t>
  </si>
  <si>
    <t>00000230</t>
  </si>
  <si>
    <t>00000229</t>
  </si>
  <si>
    <t>Felpas Negro</t>
  </si>
  <si>
    <t>Felpas Roja</t>
  </si>
  <si>
    <t>Folders Plasticos tipo tijeras</t>
  </si>
  <si>
    <t>00001067</t>
  </si>
  <si>
    <t>Folders de 8 1/2 x 13 color amarillo claro 100/1</t>
  </si>
  <si>
    <t>Folders de 8 1/2 x 11 c/bolsillo color negro 25/1</t>
  </si>
  <si>
    <t>Folders de 8 1/2 x 11 c/bolsillo color gris 25/2</t>
  </si>
  <si>
    <t>Folders de 8 1/2 x 14 color amarillo Legal 100/1</t>
  </si>
  <si>
    <t>Gafetes (distintivo) Plastificado c/ cordones</t>
  </si>
  <si>
    <t>00000750</t>
  </si>
  <si>
    <t>Gafetes de identificacion 9 x 5.50cm</t>
  </si>
  <si>
    <t>Gancho para forders y/o carpetas #22</t>
  </si>
  <si>
    <t>00000204</t>
  </si>
  <si>
    <t>Gotero tipo negro</t>
  </si>
  <si>
    <t>00001062</t>
  </si>
  <si>
    <t>Gotero y/o tinta  1/12 color rojo</t>
  </si>
  <si>
    <t>Gotero y/o tinta  1/12 color verde</t>
  </si>
  <si>
    <t>Gomas de borrar de leche</t>
  </si>
  <si>
    <t>00001708</t>
  </si>
  <si>
    <t>Grapadora extra fuerte</t>
  </si>
  <si>
    <t>00001063</t>
  </si>
  <si>
    <t>00001480</t>
  </si>
  <si>
    <t>Grapas de 10mm</t>
  </si>
  <si>
    <t>Grapas de 26/6mm, 5000 pcs</t>
  </si>
  <si>
    <t>00000333</t>
  </si>
  <si>
    <t>Grapas industriales 3/8, 1000 pcs</t>
  </si>
  <si>
    <t>Guillotina estándar</t>
  </si>
  <si>
    <t>00000760</t>
  </si>
  <si>
    <t>Hoja Estandars cover de relieve 50/1</t>
  </si>
  <si>
    <t>00001064</t>
  </si>
  <si>
    <t xml:space="preserve">Juego Bandeja de metal documentos </t>
  </si>
  <si>
    <t>Labels y/o etiqueta para cd/dvd</t>
  </si>
  <si>
    <t>Labels y/o etiqueta 2x4 marco de correspondencia</t>
  </si>
  <si>
    <t>Labels y/o etiqueta 1x2 marco de correspondencia</t>
  </si>
  <si>
    <t>Lapiceros tinta negro.</t>
  </si>
  <si>
    <t>Lapiceros tinta rojo</t>
  </si>
  <si>
    <t>Lápices de colores penta largo 12/1</t>
  </si>
  <si>
    <t>Lápiz de colores de cera</t>
  </si>
  <si>
    <t>00001065</t>
  </si>
  <si>
    <t>Lápiz de carbon</t>
  </si>
  <si>
    <t>Libretas rayadas color amarillo 8 1/2 x 11</t>
  </si>
  <si>
    <t>Libretas rayadas color amarillo 6x9</t>
  </si>
  <si>
    <t>Libretas rayadas color blanco 8 1/2 x 11</t>
  </si>
  <si>
    <t>Libretas rayadas color blanco 6x9</t>
  </si>
  <si>
    <t>Libretas rayadas color blanco 5x8</t>
  </si>
  <si>
    <t>Libro record</t>
  </si>
  <si>
    <t>Liquid paper/corrector líquido blanco</t>
  </si>
  <si>
    <t>LINTERNA DE LED recargable</t>
  </si>
  <si>
    <t>00001068</t>
  </si>
  <si>
    <t>00000259</t>
  </si>
  <si>
    <t>00000685</t>
  </si>
  <si>
    <t>00001358</t>
  </si>
  <si>
    <t xml:space="preserve">Lonas plasticas azul 20x 25 </t>
  </si>
  <si>
    <t>Making Tape de color azul y verde</t>
  </si>
  <si>
    <t>Marcador punta gruesa negro</t>
  </si>
  <si>
    <t>Marcador punta gruesa rojo</t>
  </si>
  <si>
    <t>Marcador punta fina rojo</t>
  </si>
  <si>
    <t>Marcador punta fina negro</t>
  </si>
  <si>
    <t>00001621</t>
  </si>
  <si>
    <t>00001361</t>
  </si>
  <si>
    <t>Papel de construcción de colores 9 x 12 paq. 96 hojas</t>
  </si>
  <si>
    <t>Papel de construcción de colores 9 x 12 paq. 48 hojas</t>
  </si>
  <si>
    <t>00001482</t>
  </si>
  <si>
    <t>Papel forma Contínua 8 1/2 x 11 a 3 copias</t>
  </si>
  <si>
    <t>Papel forma Contínua 9 1/2 x 11 a 4 copias</t>
  </si>
  <si>
    <t>00001483</t>
  </si>
  <si>
    <t>Papelógrafo tripode 2 x 4 pies blanco</t>
  </si>
  <si>
    <t>Papelógrafo hoja 2 x 4 pies blanco</t>
  </si>
  <si>
    <t>Pegamento adhesivo UHU 40gm</t>
  </si>
  <si>
    <t>Pegamento adhesivo UHU 36gm</t>
  </si>
  <si>
    <t>Pegamento adhesivo UHU 21gm</t>
  </si>
  <si>
    <t>Pegamento adhesivo UHU 8.2gm</t>
  </si>
  <si>
    <t>00001484</t>
  </si>
  <si>
    <t>Pendaflex para forder 8 1/2 x 11 de 25/1</t>
  </si>
  <si>
    <t>Pendaflex para forder 8 1/2 x 14 de 25/2</t>
  </si>
  <si>
    <t>Perforadora de 3 hoyos</t>
  </si>
  <si>
    <t>Pinceles #9</t>
  </si>
  <si>
    <t>Pinceles pequenos de plastico colores variados 8/1</t>
  </si>
  <si>
    <t>Pizarra acrílica 31x48 color blanco grande c/borrador</t>
  </si>
  <si>
    <t>Pizarra acrílica 31x48 color blanco grande s/borrador</t>
  </si>
  <si>
    <t>Pizarra acrílica 90x120, Bco c/bordes metalicos 123x91.5x3</t>
  </si>
  <si>
    <t>Pizzara Blanca magica 24x36, borde metalico</t>
  </si>
  <si>
    <t>00000751</t>
  </si>
  <si>
    <t>00000082</t>
  </si>
  <si>
    <t>00000280</t>
  </si>
  <si>
    <t>00000590</t>
  </si>
  <si>
    <t>00000780</t>
  </si>
  <si>
    <t>Porta Clips plastico</t>
  </si>
  <si>
    <t>Post-it de 100 hojas sin lineas pequeño</t>
  </si>
  <si>
    <t>Regla plasticas de 30 cm</t>
  </si>
  <si>
    <t>Resaltadores color amarillo</t>
  </si>
  <si>
    <t>Resaltadores color azul claro</t>
  </si>
  <si>
    <t>Resaltadores color naranja claro</t>
  </si>
  <si>
    <t>Resaltadores color rosado claro</t>
  </si>
  <si>
    <t>Resaltadores color verde claro</t>
  </si>
  <si>
    <t>00001706</t>
  </si>
  <si>
    <t>00000284</t>
  </si>
  <si>
    <t>00000285</t>
  </si>
  <si>
    <t>00000287</t>
  </si>
  <si>
    <t>00000286</t>
  </si>
  <si>
    <t>00000288</t>
  </si>
  <si>
    <t>00000289</t>
  </si>
  <si>
    <t>00000290</t>
  </si>
  <si>
    <t>00000291</t>
  </si>
  <si>
    <t>00000443</t>
  </si>
  <si>
    <t>00000293</t>
  </si>
  <si>
    <t>00000447</t>
  </si>
  <si>
    <t>00001070</t>
  </si>
  <si>
    <t>00000297</t>
  </si>
  <si>
    <t>00000065</t>
  </si>
  <si>
    <t>00000298</t>
  </si>
  <si>
    <t>00000299</t>
  </si>
  <si>
    <t>00000450</t>
  </si>
  <si>
    <t>00000265</t>
  </si>
  <si>
    <t>00000301</t>
  </si>
  <si>
    <t>00001464</t>
  </si>
  <si>
    <t>00000753</t>
  </si>
  <si>
    <t>00000303</t>
  </si>
  <si>
    <t>00001206</t>
  </si>
  <si>
    <t>00001489</t>
  </si>
  <si>
    <t>00000306</t>
  </si>
  <si>
    <t>00001051</t>
  </si>
  <si>
    <t>00001735</t>
  </si>
  <si>
    <t>Resma de papel bond 8 1/2 x 11 blanco</t>
  </si>
  <si>
    <t>Resma de papel bond 8 1/2 x 1 blanco legal</t>
  </si>
  <si>
    <t>Resma de papel bond 8 1/2 x 14 blanco legal</t>
  </si>
  <si>
    <t>Resma de papel de hilo 8 1/2 x 11 blanco</t>
  </si>
  <si>
    <t>Resma de papel de hilo 8 1/2 x 11 crema</t>
  </si>
  <si>
    <t>Resma de papel 8 1/2 x 11 azul</t>
  </si>
  <si>
    <t>Resma de papel de Opalina 8 1/2 x 11 blanco</t>
  </si>
  <si>
    <t>Resma de papel de Opalina 8 1/2 x 11 crema/marfil</t>
  </si>
  <si>
    <t>Revistero de metal gris/negro</t>
  </si>
  <si>
    <t>Rollo de papel bond para sumadora electrica</t>
  </si>
  <si>
    <t>Rollo strech filme 18*150p</t>
  </si>
  <si>
    <t>Saca grapas standard</t>
  </si>
  <si>
    <t>Sacapunta electrico</t>
  </si>
  <si>
    <t xml:space="preserve">Sacapunta de metal manual </t>
  </si>
  <si>
    <t>Separadores de documentos para carpeta de anillos</t>
  </si>
  <si>
    <t>Silicom de 250 gr</t>
  </si>
  <si>
    <t>Silicom de 100 ml</t>
  </si>
  <si>
    <t>Silicom de 30 ml</t>
  </si>
  <si>
    <t>Sobre de cartas de papel color blanco sin ventanilla</t>
  </si>
  <si>
    <t>Sobre de cartas de papel color blanco con ventanilla</t>
  </si>
  <si>
    <t>Sobre manila 9 x 12 color amarillo oscuro</t>
  </si>
  <si>
    <t>Sobre manila 9 x 13 color amarillo oscuro</t>
  </si>
  <si>
    <t>Sobre manila color amarillo oscuro pequeño</t>
  </si>
  <si>
    <t>Sujetador de hojas en plástico</t>
  </si>
  <si>
    <t>Sujetador de hojas en cartón</t>
  </si>
  <si>
    <t>Sumadora eléctrica de escritorio Sharp 12 digito</t>
  </si>
  <si>
    <t>Sumadora eléctrica de 12 dígitos cannon</t>
  </si>
  <si>
    <t>Sumadora eléctrica de escritorio mediana</t>
  </si>
  <si>
    <t>Tarjetero organizador de tarjeta presentación</t>
  </si>
  <si>
    <t>Tijera sin punta</t>
  </si>
  <si>
    <t>Tripodes para rotafolio de metal</t>
  </si>
  <si>
    <t>Tripodes para rotafolio borde de madera</t>
  </si>
  <si>
    <t xml:space="preserve">Nota: </t>
  </si>
  <si>
    <t>Bethania De los Santos</t>
  </si>
  <si>
    <t>BASICA</t>
  </si>
  <si>
    <t xml:space="preserve">MOCHILA </t>
  </si>
  <si>
    <t>0001512</t>
  </si>
  <si>
    <t>INICIAL</t>
  </si>
  <si>
    <t xml:space="preserve">MEDIAS </t>
  </si>
  <si>
    <t>0000908</t>
  </si>
  <si>
    <t>ZAPATO M</t>
  </si>
  <si>
    <t>0000901</t>
  </si>
  <si>
    <t>TALLA</t>
  </si>
  <si>
    <t>ZAPATO F</t>
  </si>
  <si>
    <t>0000902</t>
  </si>
  <si>
    <t>CAMISA</t>
  </si>
  <si>
    <t>0000896</t>
  </si>
  <si>
    <t>PANTALON</t>
  </si>
  <si>
    <t>0000898</t>
  </si>
  <si>
    <t xml:space="preserve"> 312.63</t>
  </si>
  <si>
    <t>RELACION DE INVENTARIO DE ALMACEN (TEXTILES) AL 31/03/2018</t>
  </si>
  <si>
    <t>RELACION DE INVENTARIO DE MATERIAL GASTABLE AL 31/03/2018</t>
  </si>
  <si>
    <t>RELACION DE INVENTARIO DE MATERIAL DE COCINA AL 31/03/2018</t>
  </si>
  <si>
    <t>00000345</t>
  </si>
  <si>
    <t xml:space="preserve">Agua </t>
  </si>
  <si>
    <t>44</t>
  </si>
  <si>
    <t>118</t>
  </si>
  <si>
    <t>20</t>
  </si>
  <si>
    <t>54</t>
  </si>
  <si>
    <t>00000592</t>
  </si>
  <si>
    <t>Ambientadores</t>
  </si>
  <si>
    <t>49.85</t>
  </si>
  <si>
    <t>00000017</t>
  </si>
  <si>
    <t xml:space="preserve">Azucar </t>
  </si>
  <si>
    <t>119</t>
  </si>
  <si>
    <t>00001683</t>
  </si>
  <si>
    <t xml:space="preserve">Bandejas </t>
  </si>
  <si>
    <t>Bandejas</t>
  </si>
  <si>
    <t>336.02</t>
  </si>
  <si>
    <t>00001214</t>
  </si>
  <si>
    <t>Baygon</t>
  </si>
  <si>
    <t>00001658</t>
  </si>
  <si>
    <t>Café</t>
  </si>
  <si>
    <t>519</t>
  </si>
  <si>
    <t>189.99</t>
  </si>
  <si>
    <t>00000731</t>
  </si>
  <si>
    <t xml:space="preserve">Caldero </t>
  </si>
  <si>
    <t>00001222</t>
  </si>
  <si>
    <t>Cepillo</t>
  </si>
  <si>
    <t>2</t>
  </si>
  <si>
    <t>73</t>
  </si>
  <si>
    <t>00001403</t>
  </si>
  <si>
    <t xml:space="preserve">Cilindro </t>
  </si>
  <si>
    <t>3400</t>
  </si>
  <si>
    <t>00000600</t>
  </si>
  <si>
    <t>Cloro</t>
  </si>
  <si>
    <t>84.75</t>
  </si>
  <si>
    <t>00001680</t>
  </si>
  <si>
    <t xml:space="preserve">Copa </t>
  </si>
  <si>
    <t>200</t>
  </si>
  <si>
    <t>00000368</t>
  </si>
  <si>
    <t xml:space="preserve"> 0</t>
  </si>
  <si>
    <t>59</t>
  </si>
  <si>
    <t>00000367</t>
  </si>
  <si>
    <t>Cubeta</t>
  </si>
  <si>
    <t>00000609</t>
  </si>
  <si>
    <t xml:space="preserve">Cuchara </t>
  </si>
  <si>
    <t>00000524</t>
  </si>
  <si>
    <t>00000736</t>
  </si>
  <si>
    <t>Cucharón</t>
  </si>
  <si>
    <t xml:space="preserve">Cucharon </t>
  </si>
  <si>
    <t>00000617</t>
  </si>
  <si>
    <t>Cuchillo</t>
  </si>
  <si>
    <t>00000596</t>
  </si>
  <si>
    <t>Escobas</t>
  </si>
  <si>
    <t>00001504</t>
  </si>
  <si>
    <t>00001684</t>
  </si>
  <si>
    <t xml:space="preserve">Escobilla </t>
  </si>
  <si>
    <t>00000991</t>
  </si>
  <si>
    <t xml:space="preserve">Escurridor </t>
  </si>
  <si>
    <t>00001734</t>
  </si>
  <si>
    <t>Estufa de 2 hornillas</t>
  </si>
  <si>
    <t>00000477</t>
  </si>
  <si>
    <t>Estufa industrial</t>
  </si>
  <si>
    <t>00000601</t>
  </si>
  <si>
    <t xml:space="preserve">Fundas </t>
  </si>
  <si>
    <t>00000593</t>
  </si>
  <si>
    <t>GEL</t>
  </si>
  <si>
    <t>00001563</t>
  </si>
  <si>
    <t xml:space="preserve">Guantes </t>
  </si>
  <si>
    <t>00000591</t>
  </si>
  <si>
    <t>Jabon</t>
  </si>
  <si>
    <t>00000619</t>
  </si>
  <si>
    <t>Jarra</t>
  </si>
  <si>
    <t>00000392</t>
  </si>
  <si>
    <t>00001673</t>
  </si>
  <si>
    <t xml:space="preserve">Lanilla </t>
  </si>
  <si>
    <t>00001674</t>
  </si>
  <si>
    <t>00000604</t>
  </si>
  <si>
    <t>Limpiador</t>
  </si>
  <si>
    <t>00001569</t>
  </si>
  <si>
    <t>00000667</t>
  </si>
  <si>
    <t>Manguera</t>
  </si>
  <si>
    <t>00001311</t>
  </si>
  <si>
    <t xml:space="preserve">Macarillas </t>
  </si>
  <si>
    <t>00001554</t>
  </si>
  <si>
    <t>Mistolín</t>
  </si>
  <si>
    <t>Palita</t>
  </si>
  <si>
    <t>00000595</t>
  </si>
  <si>
    <t xml:space="preserve">Palita </t>
  </si>
  <si>
    <t>Pinzas</t>
  </si>
  <si>
    <t>00001681</t>
  </si>
  <si>
    <t xml:space="preserve">Platos </t>
  </si>
  <si>
    <t>00000518</t>
  </si>
  <si>
    <t>Plato</t>
  </si>
  <si>
    <t>00000614</t>
  </si>
  <si>
    <t xml:space="preserve">Plato </t>
  </si>
  <si>
    <t>00000372</t>
  </si>
  <si>
    <t>00001830</t>
  </si>
  <si>
    <t>00000525</t>
  </si>
  <si>
    <t>Servilletas</t>
  </si>
  <si>
    <t>00000378</t>
  </si>
  <si>
    <t>Suaper</t>
  </si>
  <si>
    <t>Tapete de lino</t>
  </si>
  <si>
    <t xml:space="preserve">Tarra </t>
  </si>
  <si>
    <t>00000522</t>
  </si>
  <si>
    <t xml:space="preserve">Taza </t>
  </si>
  <si>
    <t>00000523</t>
  </si>
  <si>
    <t>00000519</t>
  </si>
  <si>
    <t xml:space="preserve">Tenedores </t>
  </si>
  <si>
    <t>00000375</t>
  </si>
  <si>
    <t xml:space="preserve">Toalla </t>
  </si>
  <si>
    <t>00000526</t>
  </si>
  <si>
    <t xml:space="preserve">Vaso </t>
  </si>
  <si>
    <t>00001552</t>
  </si>
  <si>
    <t xml:space="preserve">Vasos </t>
  </si>
  <si>
    <t>00000606</t>
  </si>
  <si>
    <t>Zafacón</t>
  </si>
  <si>
    <t>00001496</t>
  </si>
  <si>
    <t>Total General RD$</t>
  </si>
  <si>
    <t xml:space="preserve">El término en proceso, es porque el código de este artículo no está listo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</si>
</sst>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Arial"/>
      <family val="2"/>
    </font>
    <font>
      <sz val="12"/>
      <color theme="1"/>
      <name val="Arial"/>
      <family val="2"/>
    </font>
    <font>
      <sz val="12"/>
      <color rgb="FF000099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3" fillId="0" borderId="0"/>
    <xf numFmtId="0" fontId="2" fillId="0" borderId="0"/>
    <xf numFmtId="0" fontId="13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3" fontId="5" fillId="0" borderId="0" xfId="2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3" fontId="8" fillId="2" borderId="1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 wrapText="1"/>
    </xf>
    <xf numFmtId="39" fontId="5" fillId="0" borderId="1" xfId="2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3" fontId="5" fillId="0" borderId="0" xfId="2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43" fontId="8" fillId="2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 wrapText="1"/>
    </xf>
    <xf numFmtId="39" fontId="5" fillId="0" borderId="0" xfId="0" applyNumberFormat="1" applyFont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43" fontId="5" fillId="0" borderId="0" xfId="0" applyNumberFormat="1" applyFont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2" fontId="5" fillId="0" borderId="2" xfId="0" applyNumberFormat="1" applyFont="1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0" fontId="5" fillId="0" borderId="0" xfId="8" applyFont="1" applyAlignment="1">
      <alignment vertical="center" wrapText="1"/>
    </xf>
    <xf numFmtId="43" fontId="5" fillId="0" borderId="0" xfId="9" applyFont="1" applyBorder="1" applyAlignment="1">
      <alignment horizontal="center" vertical="center" wrapText="1"/>
    </xf>
    <xf numFmtId="0" fontId="5" fillId="0" borderId="0" xfId="8" applyFont="1" applyBorder="1" applyAlignment="1">
      <alignment vertical="center" wrapText="1"/>
    </xf>
    <xf numFmtId="0" fontId="5" fillId="0" borderId="0" xfId="8" applyFont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1" fillId="0" borderId="0" xfId="8" applyFont="1" applyAlignment="1">
      <alignment vertical="center" wrapText="1"/>
    </xf>
    <xf numFmtId="4" fontId="5" fillId="0" borderId="0" xfId="8" applyNumberFormat="1" applyFont="1" applyAlignment="1">
      <alignment horizontal="center" vertical="center" wrapText="1"/>
    </xf>
    <xf numFmtId="39" fontId="5" fillId="0" borderId="0" xfId="8" applyNumberFormat="1" applyFont="1" applyAlignment="1">
      <alignment horizontal="center" vertical="center" wrapText="1"/>
    </xf>
    <xf numFmtId="39" fontId="5" fillId="0" borderId="0" xfId="8" applyNumberFormat="1" applyFont="1" applyAlignment="1">
      <alignment vertical="center" wrapText="1"/>
    </xf>
    <xf numFmtId="0" fontId="9" fillId="0" borderId="0" xfId="8" applyFont="1" applyAlignment="1">
      <alignment vertical="center" wrapText="1"/>
    </xf>
    <xf numFmtId="0" fontId="7" fillId="0" borderId="0" xfId="8" applyFont="1" applyAlignment="1">
      <alignment vertical="top" wrapText="1"/>
    </xf>
    <xf numFmtId="0" fontId="10" fillId="0" borderId="0" xfId="8" applyFont="1" applyBorder="1" applyAlignment="1">
      <alignment vertical="center" wrapText="1"/>
    </xf>
    <xf numFmtId="0" fontId="7" fillId="0" borderId="0" xfId="8" applyFont="1" applyAlignment="1">
      <alignment vertical="center" wrapText="1"/>
    </xf>
    <xf numFmtId="0" fontId="10" fillId="0" borderId="0" xfId="8" applyFont="1" applyBorder="1" applyAlignment="1">
      <alignment wrapText="1"/>
    </xf>
    <xf numFmtId="0" fontId="1" fillId="0" borderId="0" xfId="10"/>
    <xf numFmtId="0" fontId="10" fillId="0" borderId="0" xfId="10" applyFont="1" applyBorder="1" applyAlignment="1">
      <alignment horizontal="center" vertical="center" wrapText="1"/>
    </xf>
    <xf numFmtId="164" fontId="5" fillId="0" borderId="1" xfId="10" applyNumberFormat="1" applyFont="1" applyBorder="1" applyAlignment="1">
      <alignment horizontal="center" vertical="center" wrapText="1"/>
    </xf>
    <xf numFmtId="43" fontId="8" fillId="2" borderId="1" xfId="11" applyFont="1" applyFill="1" applyBorder="1" applyAlignment="1">
      <alignment horizontal="center" vertical="center" wrapText="1"/>
    </xf>
    <xf numFmtId="0" fontId="17" fillId="2" borderId="1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left" vertical="center"/>
    </xf>
    <xf numFmtId="3" fontId="15" fillId="3" borderId="1" xfId="10" applyNumberFormat="1" applyFont="1" applyFill="1" applyBorder="1" applyAlignment="1">
      <alignment horizontal="center" vertical="center"/>
    </xf>
    <xf numFmtId="49" fontId="15" fillId="3" borderId="1" xfId="10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vertical="center"/>
    </xf>
    <xf numFmtId="49" fontId="16" fillId="3" borderId="27" xfId="10" applyNumberFormat="1" applyFont="1" applyFill="1" applyBorder="1" applyAlignment="1">
      <alignment horizontal="center" vertical="center"/>
    </xf>
    <xf numFmtId="164" fontId="5" fillId="0" borderId="25" xfId="10" applyNumberFormat="1" applyFont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left" vertical="center"/>
    </xf>
    <xf numFmtId="3" fontId="15" fillId="3" borderId="25" xfId="10" applyNumberFormat="1" applyFont="1" applyFill="1" applyBorder="1" applyAlignment="1">
      <alignment horizontal="center" vertical="center"/>
    </xf>
    <xf numFmtId="49" fontId="15" fillId="3" borderId="25" xfId="10" applyNumberFormat="1" applyFont="1" applyFill="1" applyBorder="1" applyAlignment="1">
      <alignment horizontal="center" vertical="center"/>
    </xf>
    <xf numFmtId="43" fontId="15" fillId="3" borderId="24" xfId="11" applyFont="1" applyFill="1" applyBorder="1" applyAlignment="1">
      <alignment horizontal="center" vertical="center"/>
    </xf>
    <xf numFmtId="49" fontId="16" fillId="3" borderId="12" xfId="10" applyNumberFormat="1" applyFont="1" applyFill="1" applyBorder="1" applyAlignment="1">
      <alignment horizontal="center" vertical="center"/>
    </xf>
    <xf numFmtId="49" fontId="16" fillId="3" borderId="12" xfId="10" applyNumberFormat="1" applyFont="1" applyFill="1" applyBorder="1" applyAlignment="1">
      <alignment horizontal="center"/>
    </xf>
    <xf numFmtId="49" fontId="16" fillId="3" borderId="13" xfId="10" applyNumberFormat="1" applyFont="1" applyFill="1" applyBorder="1" applyAlignment="1">
      <alignment horizontal="center"/>
    </xf>
    <xf numFmtId="164" fontId="5" fillId="0" borderId="14" xfId="10" applyNumberFormat="1" applyFont="1" applyBorder="1" applyAlignment="1">
      <alignment horizontal="center" vertical="center" wrapText="1"/>
    </xf>
    <xf numFmtId="0" fontId="14" fillId="0" borderId="14" xfId="10" applyFont="1" applyFill="1" applyBorder="1" applyAlignment="1">
      <alignment vertical="center"/>
    </xf>
    <xf numFmtId="3" fontId="15" fillId="3" borderId="14" xfId="10" applyNumberFormat="1" applyFont="1" applyFill="1" applyBorder="1" applyAlignment="1">
      <alignment horizontal="center" vertical="center"/>
    </xf>
    <xf numFmtId="49" fontId="15" fillId="3" borderId="14" xfId="10" applyNumberFormat="1" applyFont="1" applyFill="1" applyBorder="1" applyAlignment="1">
      <alignment horizontal="center" vertical="center"/>
    </xf>
    <xf numFmtId="0" fontId="8" fillId="2" borderId="19" xfId="10" applyNumberFormat="1" applyFont="1" applyFill="1" applyBorder="1" applyAlignment="1" applyProtection="1">
      <alignment horizontal="center" vertical="center" wrapText="1"/>
    </xf>
    <xf numFmtId="0" fontId="8" fillId="2" borderId="20" xfId="10" applyNumberFormat="1" applyFont="1" applyFill="1" applyBorder="1" applyAlignment="1" applyProtection="1">
      <alignment horizontal="center" vertical="center" wrapText="1"/>
    </xf>
    <xf numFmtId="43" fontId="8" fillId="2" borderId="20" xfId="11" applyFont="1" applyFill="1" applyBorder="1" applyAlignment="1" applyProtection="1">
      <alignment horizontal="center" vertical="center" wrapText="1"/>
    </xf>
    <xf numFmtId="43" fontId="8" fillId="2" borderId="21" xfId="11" applyFont="1" applyFill="1" applyBorder="1" applyAlignment="1" applyProtection="1">
      <alignment horizontal="center" vertical="center" wrapText="1"/>
    </xf>
    <xf numFmtId="0" fontId="10" fillId="0" borderId="7" xfId="10" applyFont="1" applyBorder="1" applyAlignment="1">
      <alignment horizontal="center" wrapText="1"/>
    </xf>
    <xf numFmtId="0" fontId="10" fillId="0" borderId="8" xfId="10" applyFont="1" applyBorder="1" applyAlignment="1">
      <alignment horizontal="center" wrapText="1"/>
    </xf>
    <xf numFmtId="0" fontId="10" fillId="0" borderId="9" xfId="10" applyFont="1" applyBorder="1" applyAlignment="1">
      <alignment horizont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1" xfId="10" applyFont="1" applyBorder="1" applyAlignment="1">
      <alignment horizontal="center" vertical="center" wrapText="1"/>
    </xf>
    <xf numFmtId="0" fontId="10" fillId="0" borderId="29" xfId="10" applyFont="1" applyBorder="1" applyAlignment="1">
      <alignment horizontal="center" vertical="center" wrapText="1"/>
    </xf>
    <xf numFmtId="0" fontId="10" fillId="0" borderId="30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7" xfId="8" applyFont="1" applyBorder="1" applyAlignment="1">
      <alignment horizontal="center" wrapText="1"/>
    </xf>
    <xf numFmtId="0" fontId="10" fillId="0" borderId="8" xfId="8" applyFont="1" applyBorder="1" applyAlignment="1">
      <alignment horizontal="center" wrapText="1"/>
    </xf>
    <xf numFmtId="0" fontId="10" fillId="0" borderId="9" xfId="8" applyFont="1" applyBorder="1" applyAlignment="1">
      <alignment horizontal="center" wrapText="1"/>
    </xf>
    <xf numFmtId="0" fontId="10" fillId="0" borderId="29" xfId="8" applyFont="1" applyBorder="1" applyAlignment="1">
      <alignment horizontal="center" vertical="center" wrapText="1"/>
    </xf>
    <xf numFmtId="0" fontId="10" fillId="0" borderId="30" xfId="8" applyFont="1" applyBorder="1" applyAlignment="1">
      <alignment horizontal="center" vertical="center" wrapText="1"/>
    </xf>
    <xf numFmtId="0" fontId="10" fillId="0" borderId="16" xfId="8" applyFont="1" applyBorder="1" applyAlignment="1">
      <alignment horizontal="center" vertical="center" wrapText="1"/>
    </xf>
    <xf numFmtId="0" fontId="11" fillId="2" borderId="27" xfId="8" applyNumberFormat="1" applyFont="1" applyFill="1" applyBorder="1" applyAlignment="1" applyProtection="1">
      <alignment horizontal="center" vertical="center" wrapText="1"/>
    </xf>
    <xf numFmtId="0" fontId="11" fillId="2" borderId="25" xfId="8" applyNumberFormat="1" applyFont="1" applyFill="1" applyBorder="1" applyAlignment="1" applyProtection="1">
      <alignment horizontal="center" vertical="center" wrapText="1"/>
    </xf>
    <xf numFmtId="0" fontId="11" fillId="2" borderId="26" xfId="8" applyNumberFormat="1" applyFont="1" applyFill="1" applyBorder="1" applyAlignment="1" applyProtection="1">
      <alignment horizontal="center" vertical="center" wrapText="1"/>
    </xf>
    <xf numFmtId="43" fontId="11" fillId="2" borderId="25" xfId="9" applyFont="1" applyFill="1" applyBorder="1" applyAlignment="1" applyProtection="1">
      <alignment horizontal="center" vertical="center" wrapText="1"/>
    </xf>
    <xf numFmtId="43" fontId="11" fillId="2" borderId="24" xfId="9" applyFont="1" applyFill="1" applyBorder="1" applyAlignment="1" applyProtection="1">
      <alignment horizontal="center" vertical="center" wrapText="1"/>
    </xf>
    <xf numFmtId="49" fontId="12" fillId="0" borderId="12" xfId="8" applyNumberFormat="1" applyFont="1" applyBorder="1" applyAlignment="1">
      <alignment horizontal="center" vertical="center" wrapText="1"/>
    </xf>
    <xf numFmtId="164" fontId="12" fillId="0" borderId="1" xfId="8" applyNumberFormat="1" applyFont="1" applyBorder="1" applyAlignment="1">
      <alignment horizontal="center" vertical="center" wrapText="1"/>
    </xf>
    <xf numFmtId="0" fontId="18" fillId="0" borderId="28" xfId="8" applyFont="1" applyFill="1" applyBorder="1"/>
    <xf numFmtId="0" fontId="18" fillId="0" borderId="25" xfId="8" applyFont="1" applyFill="1" applyBorder="1" applyAlignment="1">
      <alignment horizontal="center"/>
    </xf>
    <xf numFmtId="3" fontId="12" fillId="0" borderId="25" xfId="8" applyNumberFormat="1" applyFont="1" applyFill="1" applyBorder="1" applyAlignment="1">
      <alignment horizontal="center"/>
    </xf>
    <xf numFmtId="49" fontId="19" fillId="0" borderId="25" xfId="8" applyNumberFormat="1" applyFont="1" applyBorder="1" applyAlignment="1">
      <alignment horizontal="center"/>
    </xf>
    <xf numFmtId="4" fontId="12" fillId="0" borderId="24" xfId="8" applyNumberFormat="1" applyFont="1" applyBorder="1" applyAlignment="1">
      <alignment horizontal="center"/>
    </xf>
    <xf numFmtId="0" fontId="18" fillId="0" borderId="5" xfId="8" applyFont="1" applyFill="1" applyBorder="1"/>
    <xf numFmtId="0" fontId="18" fillId="0" borderId="1" xfId="8" applyFont="1" applyFill="1" applyBorder="1" applyAlignment="1">
      <alignment horizontal="center"/>
    </xf>
    <xf numFmtId="3" fontId="12" fillId="0" borderId="1" xfId="8" applyNumberFormat="1" applyFont="1" applyFill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" fontId="12" fillId="0" borderId="18" xfId="8" applyNumberFormat="1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19" fillId="0" borderId="1" xfId="8" applyFont="1" applyFill="1" applyBorder="1" applyAlignment="1">
      <alignment horizontal="center"/>
    </xf>
    <xf numFmtId="4" fontId="12" fillId="0" borderId="18" xfId="8" applyNumberFormat="1" applyFont="1" applyFill="1" applyBorder="1" applyAlignment="1">
      <alignment horizontal="center"/>
    </xf>
    <xf numFmtId="2" fontId="19" fillId="0" borderId="1" xfId="8" applyNumberFormat="1" applyFont="1" applyBorder="1" applyAlignment="1">
      <alignment horizontal="center"/>
    </xf>
    <xf numFmtId="2" fontId="19" fillId="0" borderId="1" xfId="8" applyNumberFormat="1" applyFont="1" applyFill="1" applyBorder="1" applyAlignment="1">
      <alignment horizontal="center"/>
    </xf>
    <xf numFmtId="0" fontId="11" fillId="2" borderId="31" xfId="8" applyNumberFormat="1" applyFont="1" applyFill="1" applyBorder="1" applyAlignment="1" applyProtection="1">
      <alignment horizontal="center" vertical="center" wrapText="1"/>
    </xf>
    <xf numFmtId="43" fontId="11" fillId="2" borderId="26" xfId="9" applyFont="1" applyFill="1" applyBorder="1" applyAlignment="1" applyProtection="1">
      <alignment horizontal="center" vertical="center" wrapText="1"/>
    </xf>
    <xf numFmtId="43" fontId="11" fillId="2" borderId="32" xfId="9" applyFont="1" applyFill="1" applyBorder="1" applyAlignment="1" applyProtection="1">
      <alignment horizontal="center" vertical="center" wrapText="1"/>
    </xf>
    <xf numFmtId="49" fontId="12" fillId="0" borderId="27" xfId="8" applyNumberFormat="1" applyFont="1" applyBorder="1" applyAlignment="1">
      <alignment horizontal="center" vertical="center" wrapText="1"/>
    </xf>
    <xf numFmtId="164" fontId="12" fillId="0" borderId="25" xfId="8" applyNumberFormat="1" applyFont="1" applyBorder="1" applyAlignment="1">
      <alignment horizontal="center" vertical="center" wrapText="1"/>
    </xf>
    <xf numFmtId="0" fontId="18" fillId="0" borderId="25" xfId="8" applyFont="1" applyFill="1" applyBorder="1"/>
    <xf numFmtId="2" fontId="19" fillId="0" borderId="25" xfId="8" applyNumberFormat="1" applyFont="1" applyBorder="1" applyAlignment="1">
      <alignment horizontal="center"/>
    </xf>
    <xf numFmtId="0" fontId="18" fillId="0" borderId="1" xfId="8" applyFont="1" applyFill="1" applyBorder="1"/>
    <xf numFmtId="165" fontId="12" fillId="0" borderId="12" xfId="8" applyNumberFormat="1" applyFont="1" applyBorder="1" applyAlignment="1">
      <alignment horizontal="center" vertical="center" wrapText="1"/>
    </xf>
    <xf numFmtId="0" fontId="12" fillId="0" borderId="1" xfId="8" applyFont="1" applyBorder="1" applyAlignment="1">
      <alignment vertical="center"/>
    </xf>
    <xf numFmtId="0" fontId="12" fillId="0" borderId="1" xfId="8" applyFont="1" applyBorder="1" applyAlignment="1">
      <alignment horizontal="center" wrapText="1"/>
    </xf>
    <xf numFmtId="4" fontId="12" fillId="0" borderId="1" xfId="8" applyNumberFormat="1" applyFont="1" applyBorder="1" applyAlignment="1">
      <alignment horizontal="center" vertical="center" wrapText="1"/>
    </xf>
    <xf numFmtId="39" fontId="12" fillId="0" borderId="18" xfId="9" applyNumberFormat="1" applyFont="1" applyBorder="1" applyAlignment="1">
      <alignment horizontal="right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14" xfId="8" applyFont="1" applyFill="1" applyBorder="1" applyAlignment="1">
      <alignment horizontal="center" vertical="center" wrapText="1"/>
    </xf>
    <xf numFmtId="43" fontId="11" fillId="2" borderId="17" xfId="9" applyFont="1" applyFill="1" applyBorder="1" applyAlignment="1">
      <alignment horizontal="center" vertical="center" wrapText="1"/>
    </xf>
    <xf numFmtId="0" fontId="12" fillId="0" borderId="0" xfId="8" applyFont="1" applyAlignment="1">
      <alignment vertical="center" wrapText="1"/>
    </xf>
    <xf numFmtId="0" fontId="12" fillId="0" borderId="0" xfId="8" applyFont="1" applyAlignment="1">
      <alignment horizontal="center" vertical="center" wrapText="1"/>
    </xf>
    <xf numFmtId="0" fontId="12" fillId="0" borderId="0" xfId="8" applyFont="1" applyBorder="1" applyAlignment="1">
      <alignment vertical="center" wrapText="1"/>
    </xf>
    <xf numFmtId="43" fontId="12" fillId="0" borderId="0" xfId="9" applyFont="1" applyBorder="1" applyAlignment="1">
      <alignment horizontal="center" vertical="center" wrapText="1"/>
    </xf>
    <xf numFmtId="0" fontId="12" fillId="0" borderId="0" xfId="8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37" fontId="20" fillId="3" borderId="6" xfId="0" applyNumberFormat="1" applyFont="1" applyFill="1" applyBorder="1" applyAlignment="1">
      <alignment horizontal="center" vertical="center"/>
    </xf>
    <xf numFmtId="2" fontId="16" fillId="3" borderId="6" xfId="2" applyNumberFormat="1" applyFont="1" applyFill="1" applyBorder="1" applyAlignment="1">
      <alignment horizontal="center"/>
    </xf>
    <xf numFmtId="43" fontId="16" fillId="3" borderId="6" xfId="0" applyNumberFormat="1" applyFont="1" applyFill="1" applyBorder="1"/>
    <xf numFmtId="164" fontId="12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37" fontId="20" fillId="3" borderId="1" xfId="0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>
      <alignment horizontal="center"/>
    </xf>
    <xf numFmtId="43" fontId="16" fillId="3" borderId="1" xfId="0" applyNumberFormat="1" applyFont="1" applyFill="1" applyBorder="1"/>
    <xf numFmtId="2" fontId="20" fillId="3" borderId="1" xfId="2" applyNumberFormat="1" applyFont="1" applyFill="1" applyBorder="1" applyAlignment="1">
      <alignment horizontal="center" vertical="center"/>
    </xf>
    <xf numFmtId="43" fontId="16" fillId="3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3" fontId="11" fillId="2" borderId="15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12" fillId="0" borderId="0" xfId="2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8" fillId="2" borderId="20" xfId="2" applyNumberFormat="1" applyFont="1" applyFill="1" applyBorder="1" applyAlignment="1" applyProtection="1">
      <alignment horizontal="center" vertical="center" wrapText="1"/>
    </xf>
    <xf numFmtId="43" fontId="8" fillId="2" borderId="21" xfId="2" applyFont="1" applyFill="1" applyBorder="1" applyAlignment="1" applyProtection="1">
      <alignment horizontal="center" vertical="center" wrapText="1"/>
    </xf>
  </cellXfs>
  <cellStyles count="12">
    <cellStyle name="Comma" xfId="2" builtinId="3"/>
    <cellStyle name="Comma 2" xfId="9"/>
    <cellStyle name="Comma 3" xfId="11"/>
    <cellStyle name="Millares 2" xfId="6"/>
    <cellStyle name="Normal" xfId="0" builtinId="0"/>
    <cellStyle name="Normal 2" xfId="3"/>
    <cellStyle name="Normal 2 2" xfId="7"/>
    <cellStyle name="Normal 3" xfId="5"/>
    <cellStyle name="Normal 4" xfId="4"/>
    <cellStyle name="Normal 5" xfId="8"/>
    <cellStyle name="Normal 6" xfId="10"/>
    <cellStyle name="Normal_Hoja1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Y%20FINANZAS/FORMULARIOS%20PARA%20LA%20PAGINA/Inventario%20de%20alamacen/Inventario%20Entrada%20y%20Salida%20de%20Almac&#233;n%20de%20Material%20Gastable%20DIGEIG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DE%20ALMACEN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Hoja1"/>
    </sheetNames>
    <sheetDataSet>
      <sheetData sheetId="0" refreshError="1">
        <row r="2">
          <cell r="A2" t="str">
            <v>DIRECCION GENERAL DE ETICA E INTEGRIDAD GUBERNAMENTAL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="80" zoomScaleNormal="80" workbookViewId="0">
      <selection activeCell="C5" sqref="C5"/>
    </sheetView>
  </sheetViews>
  <sheetFormatPr defaultColWidth="9.140625" defaultRowHeight="15.75" customHeight="1" x14ac:dyDescent="0.2"/>
  <cols>
    <col min="1" max="1" width="14.85546875" style="1" customWidth="1"/>
    <col min="2" max="2" width="16" style="8" customWidth="1"/>
    <col min="3" max="3" width="35.42578125" style="2" customWidth="1"/>
    <col min="4" max="4" width="14.7109375" style="2" customWidth="1"/>
    <col min="5" max="5" width="14" style="3" customWidth="1"/>
    <col min="6" max="6" width="16" style="1" customWidth="1"/>
    <col min="7" max="7" width="6.85546875" style="1" customWidth="1"/>
    <col min="8" max="8" width="12.42578125" style="1" bestFit="1" customWidth="1"/>
    <col min="9" max="10" width="9.140625" style="1"/>
    <col min="11" max="12" width="10.28515625" style="1" bestFit="1" customWidth="1"/>
    <col min="13" max="16384" width="9.140625" style="1"/>
  </cols>
  <sheetData>
    <row r="1" spans="1:7" s="4" customFormat="1" ht="32.25" customHeight="1" x14ac:dyDescent="0.25">
      <c r="A1" s="40" t="str">
        <f>+[1]Inventario!$A$2:$G$2</f>
        <v>DIRECCION GENERAL DE ETICA E INTEGRIDAD GUBERNAMENTAL</v>
      </c>
      <c r="B1" s="40"/>
      <c r="C1" s="40"/>
      <c r="D1" s="40"/>
      <c r="E1" s="40"/>
      <c r="F1" s="40"/>
      <c r="G1" s="40"/>
    </row>
    <row r="2" spans="1:7" s="16" customFormat="1" ht="25.5" customHeight="1" x14ac:dyDescent="0.2">
      <c r="A2" s="39" t="s">
        <v>12</v>
      </c>
      <c r="B2" s="39"/>
      <c r="C2" s="39"/>
      <c r="D2" s="39"/>
      <c r="E2" s="39"/>
      <c r="F2" s="39"/>
      <c r="G2" s="39"/>
    </row>
    <row r="3" spans="1:7" s="17" customFormat="1" ht="7.5" customHeight="1" x14ac:dyDescent="0.2">
      <c r="B3" s="18"/>
      <c r="C3" s="19"/>
      <c r="D3" s="19"/>
      <c r="E3" s="20"/>
    </row>
    <row r="4" spans="1:7" s="7" customFormat="1" ht="45" x14ac:dyDescent="0.2">
      <c r="A4" s="5" t="s">
        <v>10</v>
      </c>
      <c r="B4" s="5" t="s">
        <v>2</v>
      </c>
      <c r="C4" s="5" t="s">
        <v>3</v>
      </c>
      <c r="D4" s="27" t="s">
        <v>6</v>
      </c>
      <c r="E4" s="6" t="s">
        <v>0</v>
      </c>
      <c r="F4" s="6" t="s">
        <v>5</v>
      </c>
    </row>
    <row r="5" spans="1:7" ht="17.100000000000001" customHeight="1" x14ac:dyDescent="0.2">
      <c r="A5" s="29"/>
      <c r="B5" s="21"/>
      <c r="C5" s="10"/>
      <c r="D5" s="34"/>
      <c r="E5" s="33"/>
      <c r="F5" s="15"/>
    </row>
    <row r="6" spans="1:7" ht="17.100000000000001" customHeight="1" x14ac:dyDescent="0.2">
      <c r="A6" s="29"/>
      <c r="B6" s="21"/>
      <c r="C6" s="10"/>
      <c r="D6" s="34"/>
      <c r="E6" s="33"/>
      <c r="F6" s="15"/>
    </row>
    <row r="7" spans="1:7" ht="17.100000000000001" customHeight="1" x14ac:dyDescent="0.2">
      <c r="A7" s="29"/>
      <c r="B7" s="21"/>
      <c r="C7" s="11"/>
      <c r="D7" s="34"/>
      <c r="E7" s="33"/>
      <c r="F7" s="15"/>
    </row>
    <row r="8" spans="1:7" ht="17.100000000000001" customHeight="1" x14ac:dyDescent="0.2">
      <c r="A8" s="29"/>
      <c r="B8" s="21"/>
      <c r="C8" s="11"/>
      <c r="D8" s="34"/>
      <c r="E8" s="33"/>
      <c r="F8" s="15"/>
    </row>
    <row r="9" spans="1:7" ht="17.100000000000001" customHeight="1" x14ac:dyDescent="0.2">
      <c r="A9" s="29"/>
      <c r="B9" s="21"/>
      <c r="C9" s="11"/>
      <c r="D9" s="34"/>
      <c r="E9" s="33"/>
      <c r="F9" s="15"/>
    </row>
    <row r="10" spans="1:7" ht="17.100000000000001" customHeight="1" x14ac:dyDescent="0.2">
      <c r="A10" s="29"/>
      <c r="B10" s="21"/>
      <c r="C10" s="11"/>
      <c r="D10" s="34"/>
      <c r="E10" s="33"/>
      <c r="F10" s="15"/>
    </row>
    <row r="11" spans="1:7" ht="17.100000000000001" customHeight="1" x14ac:dyDescent="0.2">
      <c r="A11" s="29"/>
      <c r="B11" s="21"/>
      <c r="C11" s="11"/>
      <c r="D11" s="34"/>
      <c r="E11" s="33"/>
      <c r="F11" s="15"/>
    </row>
    <row r="12" spans="1:7" ht="17.100000000000001" customHeight="1" x14ac:dyDescent="0.2">
      <c r="A12" s="29"/>
      <c r="B12" s="21"/>
      <c r="C12" s="11"/>
      <c r="D12" s="34"/>
      <c r="E12" s="33"/>
      <c r="F12" s="15"/>
    </row>
    <row r="13" spans="1:7" ht="17.100000000000001" customHeight="1" x14ac:dyDescent="0.2">
      <c r="A13" s="29"/>
      <c r="B13" s="21"/>
      <c r="C13" s="11"/>
      <c r="D13" s="34"/>
      <c r="E13" s="33"/>
      <c r="F13" s="15"/>
    </row>
    <row r="14" spans="1:7" ht="17.100000000000001" customHeight="1" x14ac:dyDescent="0.2">
      <c r="A14" s="29"/>
      <c r="B14" s="21"/>
      <c r="C14" s="11"/>
      <c r="D14" s="34"/>
      <c r="E14" s="33"/>
      <c r="F14" s="15"/>
    </row>
    <row r="15" spans="1:7" ht="17.100000000000001" customHeight="1" x14ac:dyDescent="0.2">
      <c r="A15" s="29"/>
      <c r="B15" s="21"/>
      <c r="C15" s="12"/>
      <c r="D15" s="34"/>
      <c r="E15" s="33"/>
      <c r="F15" s="15"/>
    </row>
    <row r="16" spans="1:7" ht="17.100000000000001" customHeight="1" x14ac:dyDescent="0.2">
      <c r="A16" s="29"/>
      <c r="B16" s="21"/>
      <c r="C16" s="11"/>
      <c r="D16" s="34"/>
      <c r="E16" s="33"/>
      <c r="F16" s="15"/>
    </row>
    <row r="17" spans="1:6" ht="17.100000000000001" customHeight="1" x14ac:dyDescent="0.2">
      <c r="A17" s="29"/>
      <c r="B17" s="21"/>
      <c r="C17" s="11"/>
      <c r="D17" s="34"/>
      <c r="E17" s="33"/>
      <c r="F17" s="15"/>
    </row>
    <row r="18" spans="1:6" ht="17.100000000000001" customHeight="1" x14ac:dyDescent="0.2">
      <c r="A18" s="29"/>
      <c r="B18" s="21"/>
      <c r="C18" s="10"/>
      <c r="D18" s="34"/>
      <c r="E18" s="33"/>
      <c r="F18" s="15"/>
    </row>
    <row r="19" spans="1:6" ht="17.100000000000001" customHeight="1" x14ac:dyDescent="0.2">
      <c r="A19" s="29"/>
      <c r="B19" s="21"/>
      <c r="C19" s="11"/>
      <c r="D19" s="34"/>
      <c r="E19" s="33"/>
      <c r="F19" s="15"/>
    </row>
    <row r="20" spans="1:6" ht="17.100000000000001" customHeight="1" x14ac:dyDescent="0.2">
      <c r="A20" s="29"/>
      <c r="B20" s="21"/>
      <c r="C20" s="9"/>
      <c r="D20" s="34"/>
      <c r="E20" s="33"/>
      <c r="F20" s="15"/>
    </row>
    <row r="21" spans="1:6" ht="17.100000000000001" customHeight="1" x14ac:dyDescent="0.2">
      <c r="A21" s="29"/>
      <c r="B21" s="21"/>
      <c r="C21" s="11"/>
      <c r="D21" s="34"/>
      <c r="E21" s="33"/>
      <c r="F21" s="15"/>
    </row>
    <row r="22" spans="1:6" ht="17.100000000000001" customHeight="1" x14ac:dyDescent="0.2">
      <c r="A22" s="29"/>
      <c r="B22" s="21"/>
      <c r="C22" s="11"/>
      <c r="D22" s="34"/>
      <c r="E22" s="33"/>
      <c r="F22" s="15"/>
    </row>
    <row r="23" spans="1:6" ht="17.100000000000001" customHeight="1" x14ac:dyDescent="0.2">
      <c r="A23" s="29"/>
      <c r="B23" s="21"/>
      <c r="D23" s="34"/>
      <c r="E23" s="33"/>
      <c r="F23" s="15"/>
    </row>
    <row r="24" spans="1:6" ht="17.100000000000001" customHeight="1" x14ac:dyDescent="0.2">
      <c r="A24" s="29"/>
      <c r="B24" s="21"/>
      <c r="C24" s="13"/>
      <c r="D24" s="34"/>
      <c r="E24" s="33"/>
      <c r="F24" s="15"/>
    </row>
    <row r="25" spans="1:6" ht="16.5" customHeight="1" x14ac:dyDescent="0.2">
      <c r="A25" s="29"/>
      <c r="B25" s="21"/>
      <c r="C25" s="11"/>
      <c r="D25" s="34"/>
      <c r="E25" s="33"/>
      <c r="F25" s="15"/>
    </row>
    <row r="26" spans="1:6" ht="16.5" customHeight="1" x14ac:dyDescent="0.2">
      <c r="A26" s="29"/>
      <c r="B26" s="21"/>
      <c r="C26" s="11"/>
      <c r="D26" s="34"/>
      <c r="E26" s="33"/>
      <c r="F26" s="15"/>
    </row>
    <row r="27" spans="1:6" ht="16.5" customHeight="1" x14ac:dyDescent="0.2">
      <c r="A27" s="29"/>
      <c r="B27" s="21"/>
      <c r="C27" s="11"/>
      <c r="D27" s="34"/>
      <c r="E27" s="33"/>
      <c r="F27" s="15"/>
    </row>
    <row r="28" spans="1:6" ht="17.100000000000001" customHeight="1" x14ac:dyDescent="0.2">
      <c r="A28" s="29"/>
      <c r="B28" s="21"/>
      <c r="C28" s="11"/>
      <c r="D28" s="34"/>
      <c r="E28" s="33"/>
      <c r="F28" s="15"/>
    </row>
    <row r="29" spans="1:6" ht="17.100000000000001" customHeight="1" x14ac:dyDescent="0.2">
      <c r="A29" s="29"/>
      <c r="B29" s="21"/>
      <c r="C29" s="11"/>
      <c r="D29" s="34"/>
      <c r="E29" s="33"/>
      <c r="F29" s="15"/>
    </row>
    <row r="30" spans="1:6" ht="17.100000000000001" customHeight="1" x14ac:dyDescent="0.2">
      <c r="A30" s="29"/>
      <c r="B30" s="21"/>
      <c r="C30" s="11"/>
      <c r="D30" s="34"/>
      <c r="E30" s="33"/>
      <c r="F30" s="15"/>
    </row>
    <row r="31" spans="1:6" ht="17.100000000000001" customHeight="1" x14ac:dyDescent="0.2">
      <c r="A31" s="29"/>
      <c r="B31" s="21"/>
      <c r="C31" s="11"/>
      <c r="D31" s="34"/>
      <c r="E31" s="33"/>
      <c r="F31" s="15"/>
    </row>
    <row r="32" spans="1:6" ht="17.100000000000001" customHeight="1" x14ac:dyDescent="0.2">
      <c r="A32" s="29"/>
      <c r="B32" s="21"/>
      <c r="C32" s="11"/>
      <c r="D32" s="34"/>
      <c r="E32" s="33"/>
      <c r="F32" s="15"/>
    </row>
    <row r="33" spans="1:9" ht="17.100000000000001" customHeight="1" x14ac:dyDescent="0.2">
      <c r="A33" s="29"/>
      <c r="B33" s="21"/>
      <c r="C33" s="11"/>
      <c r="D33" s="34"/>
      <c r="E33" s="33"/>
      <c r="F33" s="15"/>
    </row>
    <row r="34" spans="1:9" ht="17.100000000000001" customHeight="1" x14ac:dyDescent="0.2">
      <c r="A34" s="29"/>
      <c r="B34" s="21"/>
      <c r="C34" s="11"/>
      <c r="D34" s="34"/>
      <c r="E34" s="33"/>
      <c r="F34" s="15"/>
    </row>
    <row r="35" spans="1:9" ht="17.100000000000001" customHeight="1" x14ac:dyDescent="0.2">
      <c r="A35" s="29"/>
      <c r="B35" s="21"/>
      <c r="C35" s="11"/>
      <c r="D35" s="34"/>
      <c r="E35" s="33"/>
      <c r="F35" s="15"/>
    </row>
    <row r="36" spans="1:9" ht="16.5" customHeight="1" x14ac:dyDescent="0.2">
      <c r="A36" s="29"/>
      <c r="B36" s="21"/>
      <c r="C36" s="13"/>
      <c r="D36" s="34"/>
      <c r="E36" s="33"/>
      <c r="F36" s="15"/>
    </row>
    <row r="37" spans="1:9" ht="17.100000000000001" customHeight="1" x14ac:dyDescent="0.2">
      <c r="A37" s="29"/>
      <c r="B37" s="21"/>
      <c r="C37" s="11"/>
      <c r="D37" s="34"/>
      <c r="E37" s="33"/>
      <c r="F37" s="15"/>
    </row>
    <row r="38" spans="1:9" ht="17.100000000000001" customHeight="1" x14ac:dyDescent="0.2">
      <c r="A38" s="29"/>
      <c r="B38" s="21"/>
      <c r="C38" s="14"/>
      <c r="D38" s="34"/>
      <c r="E38" s="33"/>
      <c r="F38" s="15"/>
    </row>
    <row r="39" spans="1:9" ht="17.100000000000001" customHeight="1" x14ac:dyDescent="0.2">
      <c r="A39" s="29"/>
      <c r="B39" s="21"/>
      <c r="C39" s="14"/>
      <c r="D39" s="34"/>
      <c r="E39" s="33"/>
      <c r="F39" s="15"/>
    </row>
    <row r="40" spans="1:9" ht="17.100000000000001" customHeight="1" x14ac:dyDescent="0.2">
      <c r="A40" s="29"/>
      <c r="B40" s="21"/>
      <c r="C40" s="14"/>
      <c r="D40" s="34"/>
      <c r="E40" s="33"/>
      <c r="F40" s="15"/>
      <c r="I40" s="25"/>
    </row>
    <row r="41" spans="1:9" ht="17.100000000000001" customHeight="1" x14ac:dyDescent="0.2">
      <c r="A41" s="29"/>
      <c r="B41" s="21"/>
      <c r="C41" s="11"/>
      <c r="D41" s="34"/>
      <c r="E41" s="33"/>
      <c r="F41" s="15"/>
    </row>
    <row r="42" spans="1:9" ht="17.100000000000001" customHeight="1" x14ac:dyDescent="0.2">
      <c r="A42" s="29"/>
      <c r="B42" s="21"/>
      <c r="C42" s="11"/>
      <c r="D42" s="34"/>
      <c r="E42" s="33"/>
      <c r="F42" s="15"/>
      <c r="H42" s="25"/>
    </row>
    <row r="43" spans="1:9" ht="17.100000000000001" customHeight="1" x14ac:dyDescent="0.2">
      <c r="A43" s="29"/>
      <c r="B43" s="21"/>
      <c r="C43" s="11"/>
      <c r="D43" s="34"/>
      <c r="E43" s="33"/>
      <c r="F43" s="15"/>
      <c r="H43" s="25"/>
    </row>
    <row r="44" spans="1:9" ht="17.100000000000001" customHeight="1" x14ac:dyDescent="0.2">
      <c r="A44" s="29"/>
      <c r="B44" s="21"/>
      <c r="C44" s="11"/>
      <c r="D44" s="34"/>
      <c r="E44" s="33"/>
      <c r="F44" s="15"/>
    </row>
    <row r="45" spans="1:9" ht="17.100000000000001" customHeight="1" x14ac:dyDescent="0.2">
      <c r="A45" s="29"/>
      <c r="B45" s="21"/>
      <c r="C45" s="10"/>
      <c r="D45" s="34"/>
      <c r="E45" s="33"/>
      <c r="F45" s="15"/>
    </row>
    <row r="46" spans="1:9" ht="17.100000000000001" customHeight="1" x14ac:dyDescent="0.2">
      <c r="A46" s="29"/>
      <c r="B46" s="21"/>
      <c r="C46" s="11"/>
      <c r="D46" s="34"/>
      <c r="E46" s="33"/>
      <c r="F46" s="15"/>
    </row>
    <row r="47" spans="1:9" ht="17.100000000000001" customHeight="1" x14ac:dyDescent="0.2">
      <c r="A47" s="29"/>
      <c r="B47" s="21"/>
      <c r="D47" s="34"/>
      <c r="E47" s="33"/>
      <c r="F47" s="15"/>
    </row>
    <row r="48" spans="1:9" ht="17.100000000000001" customHeight="1" x14ac:dyDescent="0.2">
      <c r="A48" s="29"/>
      <c r="B48" s="21"/>
      <c r="C48" s="11"/>
      <c r="D48" s="34"/>
      <c r="E48" s="33"/>
      <c r="F48" s="15"/>
    </row>
    <row r="49" spans="1:9" ht="17.100000000000001" customHeight="1" x14ac:dyDescent="0.2">
      <c r="A49" s="29"/>
      <c r="B49" s="21"/>
      <c r="C49" s="11"/>
      <c r="D49" s="34"/>
      <c r="E49" s="33"/>
      <c r="F49" s="15"/>
    </row>
    <row r="50" spans="1:9" ht="17.100000000000001" customHeight="1" x14ac:dyDescent="0.2">
      <c r="A50" s="29"/>
      <c r="B50" s="21"/>
      <c r="C50" s="11"/>
      <c r="D50" s="34"/>
      <c r="E50" s="33"/>
      <c r="F50" s="15"/>
    </row>
    <row r="51" spans="1:9" s="8" customFormat="1" ht="17.100000000000001" customHeight="1" x14ac:dyDescent="0.2">
      <c r="A51" s="29"/>
      <c r="B51" s="21"/>
      <c r="C51" s="11"/>
      <c r="D51" s="34"/>
      <c r="E51" s="33"/>
      <c r="F51" s="15"/>
    </row>
    <row r="52" spans="1:9" ht="17.100000000000001" customHeight="1" x14ac:dyDescent="0.2">
      <c r="A52" s="29"/>
      <c r="B52" s="21"/>
      <c r="C52" s="11"/>
      <c r="D52" s="34"/>
      <c r="E52" s="33"/>
      <c r="F52" s="15"/>
    </row>
    <row r="53" spans="1:9" s="8" customFormat="1" ht="17.100000000000001" customHeight="1" x14ac:dyDescent="0.2">
      <c r="A53" s="29"/>
      <c r="B53" s="21"/>
      <c r="C53" s="11"/>
      <c r="D53" s="34"/>
      <c r="E53" s="33"/>
      <c r="F53" s="15"/>
      <c r="H53" s="26"/>
    </row>
    <row r="54" spans="1:9" s="8" customFormat="1" ht="17.100000000000001" customHeight="1" x14ac:dyDescent="0.2">
      <c r="A54" s="29"/>
      <c r="B54" s="21"/>
      <c r="C54" s="11"/>
      <c r="D54" s="34"/>
      <c r="E54" s="33"/>
      <c r="F54" s="15"/>
      <c r="I54" s="26"/>
    </row>
    <row r="55" spans="1:9" s="8" customFormat="1" ht="17.100000000000001" customHeight="1" x14ac:dyDescent="0.2">
      <c r="A55" s="29"/>
      <c r="B55" s="21"/>
      <c r="C55" s="11"/>
      <c r="D55" s="34"/>
      <c r="E55" s="33"/>
      <c r="F55" s="15"/>
    </row>
    <row r="56" spans="1:9" s="8" customFormat="1" ht="17.100000000000001" customHeight="1" x14ac:dyDescent="0.2">
      <c r="A56" s="29"/>
      <c r="B56" s="21"/>
      <c r="C56" s="11"/>
      <c r="D56" s="34"/>
      <c r="E56" s="33"/>
      <c r="F56" s="15"/>
    </row>
    <row r="57" spans="1:9" s="8" customFormat="1" ht="17.100000000000001" customHeight="1" x14ac:dyDescent="0.2">
      <c r="A57" s="29"/>
      <c r="B57" s="21"/>
      <c r="C57" s="11"/>
      <c r="D57" s="34"/>
      <c r="E57" s="33"/>
      <c r="F57" s="15"/>
    </row>
    <row r="58" spans="1:9" s="8" customFormat="1" ht="17.100000000000001" customHeight="1" x14ac:dyDescent="0.2">
      <c r="A58" s="29"/>
      <c r="B58" s="21"/>
      <c r="C58" s="11"/>
      <c r="D58" s="34"/>
      <c r="E58" s="33"/>
      <c r="F58" s="15"/>
      <c r="I58" s="30"/>
    </row>
    <row r="59" spans="1:9" s="8" customFormat="1" ht="17.100000000000001" customHeight="1" x14ac:dyDescent="0.2">
      <c r="A59" s="29"/>
      <c r="B59" s="21"/>
      <c r="C59" s="11"/>
      <c r="D59" s="34"/>
      <c r="E59" s="33"/>
      <c r="F59" s="15"/>
    </row>
    <row r="60" spans="1:9" s="8" customFormat="1" ht="12.75" x14ac:dyDescent="0.2">
      <c r="A60" s="29"/>
      <c r="B60" s="21"/>
      <c r="C60" s="11"/>
      <c r="D60" s="34"/>
      <c r="E60" s="33"/>
      <c r="F60" s="15"/>
    </row>
    <row r="61" spans="1:9" s="8" customFormat="1" ht="15.75" customHeight="1" x14ac:dyDescent="0.2">
      <c r="A61" s="29"/>
      <c r="B61" s="21"/>
      <c r="C61" s="11"/>
      <c r="D61" s="34"/>
      <c r="E61" s="33"/>
      <c r="F61" s="15"/>
    </row>
    <row r="62" spans="1:9" s="8" customFormat="1" ht="15.75" customHeight="1" x14ac:dyDescent="0.2">
      <c r="A62" s="29"/>
      <c r="B62" s="21"/>
      <c r="C62" s="11"/>
      <c r="D62" s="34"/>
      <c r="E62" s="33"/>
      <c r="F62" s="15"/>
    </row>
    <row r="63" spans="1:9" s="8" customFormat="1" ht="15.75" customHeight="1" x14ac:dyDescent="0.2">
      <c r="A63" s="29"/>
      <c r="B63" s="21"/>
      <c r="C63" s="11"/>
      <c r="D63" s="34"/>
      <c r="E63" s="33"/>
      <c r="F63" s="15"/>
    </row>
    <row r="64" spans="1:9" s="8" customFormat="1" ht="15.75" customHeight="1" x14ac:dyDescent="0.2">
      <c r="A64" s="29"/>
      <c r="B64" s="21"/>
      <c r="C64" s="11"/>
      <c r="D64" s="34"/>
      <c r="E64" s="33"/>
      <c r="F64" s="15"/>
    </row>
    <row r="65" spans="1:8" s="8" customFormat="1" ht="15.75" customHeight="1" x14ac:dyDescent="0.2">
      <c r="A65" s="29"/>
      <c r="B65" s="21"/>
      <c r="C65" s="11"/>
      <c r="D65" s="34"/>
      <c r="E65" s="33"/>
      <c r="F65" s="15"/>
    </row>
    <row r="66" spans="1:8" s="8" customFormat="1" ht="15.75" customHeight="1" x14ac:dyDescent="0.2">
      <c r="A66" s="29"/>
      <c r="B66" s="21"/>
      <c r="C66" s="11"/>
      <c r="D66" s="34"/>
      <c r="E66" s="33"/>
      <c r="F66" s="15"/>
    </row>
    <row r="67" spans="1:8" s="8" customFormat="1" ht="15.75" customHeight="1" x14ac:dyDescent="0.2">
      <c r="A67" s="29"/>
      <c r="B67" s="21"/>
      <c r="C67" s="11"/>
      <c r="D67" s="34"/>
      <c r="E67" s="33"/>
      <c r="F67" s="15"/>
    </row>
    <row r="68" spans="1:8" s="8" customFormat="1" ht="15.75" customHeight="1" x14ac:dyDescent="0.2">
      <c r="A68" s="29"/>
      <c r="B68" s="21"/>
      <c r="C68" s="11"/>
      <c r="D68" s="34"/>
      <c r="E68" s="33"/>
      <c r="F68" s="15"/>
    </row>
    <row r="69" spans="1:8" s="8" customFormat="1" ht="15.75" customHeight="1" x14ac:dyDescent="0.2">
      <c r="A69" s="29"/>
      <c r="B69" s="21"/>
      <c r="C69" s="11"/>
      <c r="D69" s="34"/>
      <c r="E69" s="33"/>
      <c r="F69" s="15"/>
    </row>
    <row r="70" spans="1:8" ht="15.75" customHeight="1" x14ac:dyDescent="0.2">
      <c r="A70" s="29"/>
      <c r="B70" s="21"/>
      <c r="C70" s="11"/>
      <c r="D70" s="34"/>
      <c r="E70" s="33"/>
      <c r="F70" s="15"/>
    </row>
    <row r="71" spans="1:8" ht="15.75" customHeight="1" x14ac:dyDescent="0.2">
      <c r="A71" s="29"/>
      <c r="B71" s="21"/>
      <c r="C71" s="11"/>
      <c r="D71" s="34"/>
      <c r="E71" s="33"/>
      <c r="F71" s="15"/>
    </row>
    <row r="72" spans="1:8" ht="15.75" customHeight="1" x14ac:dyDescent="0.2">
      <c r="A72" s="29"/>
      <c r="B72" s="21"/>
      <c r="C72" s="11"/>
      <c r="D72" s="34"/>
      <c r="E72" s="33"/>
      <c r="F72" s="15"/>
    </row>
    <row r="73" spans="1:8" ht="15.75" customHeight="1" x14ac:dyDescent="0.2">
      <c r="A73" s="29"/>
      <c r="B73" s="21"/>
      <c r="C73" s="11"/>
      <c r="D73" s="34"/>
      <c r="E73" s="33"/>
      <c r="F73" s="15"/>
    </row>
    <row r="74" spans="1:8" ht="15.75" customHeight="1" x14ac:dyDescent="0.2">
      <c r="A74" s="29"/>
      <c r="B74" s="21"/>
      <c r="C74" s="13"/>
      <c r="D74" s="34"/>
      <c r="E74" s="33"/>
      <c r="F74" s="15"/>
    </row>
    <row r="75" spans="1:8" ht="15.75" customHeight="1" x14ac:dyDescent="0.2">
      <c r="A75" s="29"/>
      <c r="B75" s="21"/>
      <c r="C75" s="11"/>
      <c r="D75" s="34"/>
      <c r="E75" s="33"/>
      <c r="F75" s="15"/>
    </row>
    <row r="76" spans="1:8" ht="15.75" customHeight="1" x14ac:dyDescent="0.2">
      <c r="A76" s="29"/>
      <c r="B76" s="21"/>
      <c r="C76" s="11"/>
      <c r="D76" s="34"/>
      <c r="E76" s="33"/>
      <c r="F76" s="15"/>
    </row>
    <row r="77" spans="1:8" ht="15.75" customHeight="1" x14ac:dyDescent="0.2">
      <c r="A77" s="29"/>
      <c r="B77" s="31"/>
      <c r="C77" s="32"/>
      <c r="D77" s="34"/>
      <c r="E77" s="33"/>
      <c r="F77" s="15"/>
    </row>
    <row r="78" spans="1:8" ht="15.75" customHeight="1" x14ac:dyDescent="0.2">
      <c r="A78" s="29"/>
      <c r="B78" s="31"/>
      <c r="C78" s="32"/>
      <c r="D78" s="34"/>
      <c r="E78" s="33"/>
      <c r="F78" s="15"/>
    </row>
    <row r="79" spans="1:8" ht="36.75" customHeight="1" x14ac:dyDescent="0.2">
      <c r="A79" s="45" t="s">
        <v>1</v>
      </c>
      <c r="B79" s="45"/>
      <c r="C79" s="45"/>
      <c r="D79" s="46"/>
      <c r="E79" s="45"/>
      <c r="F79" s="22">
        <f>SUM(F5:F78)</f>
        <v>0</v>
      </c>
      <c r="H79" s="28"/>
    </row>
    <row r="81" spans="2:6" ht="22.5" customHeight="1" x14ac:dyDescent="0.2">
      <c r="B81" s="44" t="s">
        <v>4</v>
      </c>
      <c r="C81" s="44"/>
    </row>
    <row r="82" spans="2:6" ht="15.75" customHeight="1" x14ac:dyDescent="0.2">
      <c r="B82" s="43" t="s">
        <v>11</v>
      </c>
      <c r="C82" s="43"/>
      <c r="D82" s="43"/>
      <c r="E82" s="43"/>
      <c r="F82" s="43"/>
    </row>
    <row r="83" spans="2:6" ht="15.75" customHeight="1" x14ac:dyDescent="0.2">
      <c r="B83" s="43"/>
      <c r="C83" s="43"/>
      <c r="D83" s="43"/>
      <c r="E83" s="43"/>
      <c r="F83" s="43"/>
    </row>
    <row r="84" spans="2:6" ht="15.75" customHeight="1" x14ac:dyDescent="0.2">
      <c r="B84" s="43"/>
      <c r="C84" s="43"/>
      <c r="D84" s="43"/>
      <c r="E84" s="43"/>
      <c r="F84" s="43"/>
    </row>
    <row r="85" spans="2:6" ht="26.25" customHeight="1" x14ac:dyDescent="0.2">
      <c r="B85" s="43"/>
      <c r="C85" s="43"/>
      <c r="D85" s="43"/>
      <c r="E85" s="43"/>
      <c r="F85" s="43"/>
    </row>
    <row r="86" spans="2:6" ht="33.75" customHeight="1" x14ac:dyDescent="0.2">
      <c r="B86" s="41" t="s">
        <v>9</v>
      </c>
      <c r="C86" s="41"/>
      <c r="D86" s="41"/>
      <c r="E86" s="41"/>
      <c r="F86" s="41"/>
    </row>
    <row r="87" spans="2:6" ht="38.25" customHeight="1" x14ac:dyDescent="0.2">
      <c r="C87" s="23"/>
    </row>
    <row r="88" spans="2:6" ht="15.75" customHeight="1" x14ac:dyDescent="0.2">
      <c r="B88" s="41" t="s">
        <v>7</v>
      </c>
      <c r="C88" s="41"/>
      <c r="D88" s="41"/>
      <c r="E88" s="41"/>
      <c r="F88" s="41"/>
    </row>
    <row r="89" spans="2:6" ht="15.75" customHeight="1" x14ac:dyDescent="0.2">
      <c r="B89" s="42" t="s">
        <v>8</v>
      </c>
      <c r="C89" s="42"/>
      <c r="D89" s="42"/>
      <c r="E89" s="42"/>
      <c r="F89" s="42"/>
    </row>
    <row r="90" spans="2:6" ht="15.75" customHeight="1" x14ac:dyDescent="0.2">
      <c r="C90" s="24"/>
    </row>
  </sheetData>
  <sortState ref="B6:F101">
    <sortCondition ref="C6:C101"/>
  </sortState>
  <mergeCells count="8">
    <mergeCell ref="A2:G2"/>
    <mergeCell ref="A1:G1"/>
    <mergeCell ref="B88:F88"/>
    <mergeCell ref="B89:F89"/>
    <mergeCell ref="B86:F86"/>
    <mergeCell ref="B82:F85"/>
    <mergeCell ref="B81:C81"/>
    <mergeCell ref="A79:E79"/>
  </mergeCells>
  <printOptions horizontalCentered="1"/>
  <pageMargins left="0.25" right="3.937007874015748E-2" top="0.15748031496062992" bottom="0.72" header="1.03" footer="0.31496062992125984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115" zoomScaleNormal="115" workbookViewId="0">
      <selection activeCell="B59" sqref="B59"/>
    </sheetView>
  </sheetViews>
  <sheetFormatPr defaultColWidth="9.140625" defaultRowHeight="14.25" x14ac:dyDescent="0.2"/>
  <cols>
    <col min="1" max="1" width="14.7109375" style="177" customWidth="1"/>
    <col min="2" max="2" width="16.42578125" style="8" customWidth="1"/>
    <col min="3" max="3" width="54.7109375" style="2" customWidth="1"/>
    <col min="4" max="4" width="13.85546875" style="2" customWidth="1"/>
    <col min="5" max="5" width="11.7109375" style="37" customWidth="1"/>
    <col min="6" max="6" width="16.5703125" style="1" customWidth="1"/>
    <col min="7" max="7" width="12.42578125" style="1" bestFit="1" customWidth="1"/>
    <col min="8" max="8" width="12.85546875" style="1" bestFit="1" customWidth="1"/>
    <col min="9" max="9" width="9.140625" style="1"/>
    <col min="10" max="11" width="10.28515625" style="1" bestFit="1" customWidth="1"/>
    <col min="12" max="16384" width="9.140625" style="1"/>
  </cols>
  <sheetData>
    <row r="1" spans="1:6" s="4" customFormat="1" ht="21.75" customHeight="1" x14ac:dyDescent="0.25">
      <c r="A1" s="47" t="str">
        <f>+[1]Inventario!$A$2:$G$2</f>
        <v>DIRECCION GENERAL DE ETICA E INTEGRIDAD GUBERNAMENTAL</v>
      </c>
      <c r="B1" s="48"/>
      <c r="C1" s="48"/>
      <c r="D1" s="48"/>
      <c r="E1" s="48"/>
      <c r="F1" s="48"/>
    </row>
    <row r="2" spans="1:6" s="16" customFormat="1" ht="21" customHeight="1" thickBot="1" x14ac:dyDescent="0.25">
      <c r="A2" s="49" t="s">
        <v>322</v>
      </c>
      <c r="B2" s="39"/>
      <c r="C2" s="39"/>
      <c r="D2" s="39"/>
      <c r="E2" s="39"/>
      <c r="F2" s="39"/>
    </row>
    <row r="3" spans="1:6" s="7" customFormat="1" ht="50.25" customHeight="1" thickBot="1" x14ac:dyDescent="0.25">
      <c r="A3" s="50" t="s">
        <v>10</v>
      </c>
      <c r="B3" s="51" t="s">
        <v>2</v>
      </c>
      <c r="C3" s="51" t="s">
        <v>3</v>
      </c>
      <c r="D3" s="51" t="s">
        <v>6</v>
      </c>
      <c r="E3" s="179" t="s">
        <v>0</v>
      </c>
      <c r="F3" s="180" t="s">
        <v>5</v>
      </c>
    </row>
    <row r="4" spans="1:6" ht="17.100000000000001" customHeight="1" x14ac:dyDescent="0.25">
      <c r="A4" s="175" t="s">
        <v>24</v>
      </c>
      <c r="B4" s="154"/>
      <c r="C4" s="155" t="s">
        <v>13</v>
      </c>
      <c r="D4" s="156">
        <v>1</v>
      </c>
      <c r="E4" s="157">
        <v>350</v>
      </c>
      <c r="F4" s="158">
        <f>+D4*E4</f>
        <v>350</v>
      </c>
    </row>
    <row r="5" spans="1:6" ht="17.100000000000001" customHeight="1" x14ac:dyDescent="0.25">
      <c r="A5" s="176" t="s">
        <v>25</v>
      </c>
      <c r="B5" s="159"/>
      <c r="C5" s="160" t="s">
        <v>14</v>
      </c>
      <c r="D5" s="161">
        <f>32+2630</f>
        <v>2662</v>
      </c>
      <c r="E5" s="162">
        <v>33</v>
      </c>
      <c r="F5" s="163">
        <f t="shared" ref="F5:F11" si="0">+D5*E5</f>
        <v>87846</v>
      </c>
    </row>
    <row r="6" spans="1:6" ht="17.100000000000001" customHeight="1" x14ac:dyDescent="0.25">
      <c r="A6" s="176" t="s">
        <v>26</v>
      </c>
      <c r="B6" s="159"/>
      <c r="C6" s="160" t="s">
        <v>15</v>
      </c>
      <c r="D6" s="161">
        <v>2</v>
      </c>
      <c r="E6" s="162">
        <v>509</v>
      </c>
      <c r="F6" s="163">
        <f t="shared" si="0"/>
        <v>1018</v>
      </c>
    </row>
    <row r="7" spans="1:6" ht="17.100000000000001" customHeight="1" x14ac:dyDescent="0.25">
      <c r="A7" s="176" t="s">
        <v>27</v>
      </c>
      <c r="B7" s="159"/>
      <c r="C7" s="160" t="s">
        <v>16</v>
      </c>
      <c r="D7" s="161">
        <v>303</v>
      </c>
      <c r="E7" s="162">
        <v>10</v>
      </c>
      <c r="F7" s="163">
        <f t="shared" si="0"/>
        <v>3030</v>
      </c>
    </row>
    <row r="8" spans="1:6" ht="17.100000000000001" customHeight="1" x14ac:dyDescent="0.25">
      <c r="A8" s="176" t="s">
        <v>28</v>
      </c>
      <c r="B8" s="159"/>
      <c r="C8" s="160" t="s">
        <v>17</v>
      </c>
      <c r="D8" s="161">
        <v>51</v>
      </c>
      <c r="E8" s="162"/>
      <c r="F8" s="163">
        <f t="shared" si="0"/>
        <v>0</v>
      </c>
    </row>
    <row r="9" spans="1:6" ht="17.100000000000001" customHeight="1" x14ac:dyDescent="0.25">
      <c r="A9" s="176" t="s">
        <v>29</v>
      </c>
      <c r="B9" s="159"/>
      <c r="C9" s="160" t="s">
        <v>66</v>
      </c>
      <c r="D9" s="161">
        <v>246</v>
      </c>
      <c r="E9" s="162">
        <v>29.18</v>
      </c>
      <c r="F9" s="163">
        <f t="shared" si="0"/>
        <v>7178.28</v>
      </c>
    </row>
    <row r="10" spans="1:6" ht="17.100000000000001" customHeight="1" x14ac:dyDescent="0.25">
      <c r="A10" s="176" t="s">
        <v>30</v>
      </c>
      <c r="B10" s="159"/>
      <c r="C10" s="160" t="s">
        <v>67</v>
      </c>
      <c r="D10" s="161">
        <v>285</v>
      </c>
      <c r="E10" s="162">
        <v>29.18</v>
      </c>
      <c r="F10" s="163">
        <f t="shared" si="0"/>
        <v>8316.2999999999993</v>
      </c>
    </row>
    <row r="11" spans="1:6" ht="17.100000000000001" customHeight="1" x14ac:dyDescent="0.25">
      <c r="A11" s="176" t="s">
        <v>31</v>
      </c>
      <c r="B11" s="159"/>
      <c r="C11" s="160" t="s">
        <v>68</v>
      </c>
      <c r="D11" s="161">
        <v>155</v>
      </c>
      <c r="E11" s="162">
        <v>2.85</v>
      </c>
      <c r="F11" s="163">
        <f t="shared" si="0"/>
        <v>441.75</v>
      </c>
    </row>
    <row r="12" spans="1:6" ht="17.25" customHeight="1" x14ac:dyDescent="0.25">
      <c r="A12" s="176" t="s">
        <v>64</v>
      </c>
      <c r="B12" s="159"/>
      <c r="C12" s="160" t="s">
        <v>69</v>
      </c>
      <c r="D12" s="161">
        <v>18</v>
      </c>
      <c r="E12" s="162">
        <v>320</v>
      </c>
      <c r="F12" s="163">
        <f t="shared" ref="F12:F33" si="1">+D12*E12</f>
        <v>5760</v>
      </c>
    </row>
    <row r="13" spans="1:6" ht="17.100000000000001" customHeight="1" x14ac:dyDescent="0.25">
      <c r="A13" s="176" t="s">
        <v>32</v>
      </c>
      <c r="B13" s="159"/>
      <c r="C13" s="160" t="s">
        <v>70</v>
      </c>
      <c r="D13" s="161">
        <v>62</v>
      </c>
      <c r="E13" s="162">
        <v>75.040000000000006</v>
      </c>
      <c r="F13" s="163">
        <f t="shared" si="1"/>
        <v>4652.4800000000005</v>
      </c>
    </row>
    <row r="14" spans="1:6" ht="17.100000000000001" customHeight="1" x14ac:dyDescent="0.25">
      <c r="A14" s="176" t="s">
        <v>33</v>
      </c>
      <c r="B14" s="159"/>
      <c r="C14" s="160" t="s">
        <v>71</v>
      </c>
      <c r="D14" s="161">
        <v>26</v>
      </c>
      <c r="E14" s="162">
        <v>119.88</v>
      </c>
      <c r="F14" s="163">
        <f t="shared" si="1"/>
        <v>3116.88</v>
      </c>
    </row>
    <row r="15" spans="1:6" ht="17.100000000000001" customHeight="1" x14ac:dyDescent="0.25">
      <c r="A15" s="176" t="s">
        <v>34</v>
      </c>
      <c r="B15" s="159"/>
      <c r="C15" s="160" t="s">
        <v>72</v>
      </c>
      <c r="D15" s="161">
        <v>52</v>
      </c>
      <c r="E15" s="162">
        <v>188.5</v>
      </c>
      <c r="F15" s="163">
        <f t="shared" si="1"/>
        <v>9802</v>
      </c>
    </row>
    <row r="16" spans="1:6" ht="17.100000000000001" customHeight="1" x14ac:dyDescent="0.25">
      <c r="A16" s="176" t="s">
        <v>35</v>
      </c>
      <c r="B16" s="159"/>
      <c r="C16" s="160" t="s">
        <v>73</v>
      </c>
      <c r="D16" s="161">
        <v>20</v>
      </c>
      <c r="E16" s="162">
        <v>233.05</v>
      </c>
      <c r="F16" s="163">
        <f t="shared" si="1"/>
        <v>4661</v>
      </c>
    </row>
    <row r="17" spans="1:8" ht="17.100000000000001" customHeight="1" x14ac:dyDescent="0.25">
      <c r="A17" s="176" t="s">
        <v>36</v>
      </c>
      <c r="B17" s="159"/>
      <c r="C17" s="160" t="s">
        <v>74</v>
      </c>
      <c r="D17" s="161">
        <v>15</v>
      </c>
      <c r="E17" s="162">
        <v>463.35</v>
      </c>
      <c r="F17" s="163">
        <f t="shared" si="1"/>
        <v>6950.25</v>
      </c>
    </row>
    <row r="18" spans="1:8" ht="17.100000000000001" customHeight="1" x14ac:dyDescent="0.25">
      <c r="A18" s="176" t="s">
        <v>65</v>
      </c>
      <c r="B18" s="159"/>
      <c r="C18" s="160" t="s">
        <v>75</v>
      </c>
      <c r="D18" s="161">
        <v>15</v>
      </c>
      <c r="E18" s="162">
        <v>5406.8</v>
      </c>
      <c r="F18" s="163">
        <f t="shared" si="1"/>
        <v>81102</v>
      </c>
    </row>
    <row r="19" spans="1:8" ht="16.5" customHeight="1" x14ac:dyDescent="0.25">
      <c r="A19" s="176" t="s">
        <v>104</v>
      </c>
      <c r="B19" s="159"/>
      <c r="C19" s="160" t="s">
        <v>77</v>
      </c>
      <c r="D19" s="161">
        <v>9</v>
      </c>
      <c r="E19" s="162">
        <v>4860</v>
      </c>
      <c r="F19" s="163">
        <f t="shared" si="1"/>
        <v>43740</v>
      </c>
    </row>
    <row r="20" spans="1:8" ht="17.100000000000001" customHeight="1" x14ac:dyDescent="0.25">
      <c r="A20" s="176" t="s">
        <v>105</v>
      </c>
      <c r="B20" s="159"/>
      <c r="C20" s="160" t="s">
        <v>76</v>
      </c>
      <c r="D20" s="161">
        <v>10</v>
      </c>
      <c r="E20" s="162">
        <v>4860</v>
      </c>
      <c r="F20" s="163">
        <f t="shared" si="1"/>
        <v>48600</v>
      </c>
    </row>
    <row r="21" spans="1:8" ht="17.100000000000001" customHeight="1" x14ac:dyDescent="0.25">
      <c r="A21" s="176" t="s">
        <v>106</v>
      </c>
      <c r="B21" s="159"/>
      <c r="C21" s="160" t="s">
        <v>78</v>
      </c>
      <c r="D21" s="161">
        <v>8</v>
      </c>
      <c r="E21" s="162">
        <v>4860</v>
      </c>
      <c r="F21" s="163">
        <f t="shared" si="1"/>
        <v>38880</v>
      </c>
    </row>
    <row r="22" spans="1:8" ht="17.100000000000001" customHeight="1" x14ac:dyDescent="0.25">
      <c r="A22" s="176" t="s">
        <v>107</v>
      </c>
      <c r="B22" s="159"/>
      <c r="C22" s="160" t="s">
        <v>79</v>
      </c>
      <c r="D22" s="161">
        <v>111</v>
      </c>
      <c r="E22" s="162">
        <v>2091</v>
      </c>
      <c r="F22" s="163">
        <f t="shared" si="1"/>
        <v>232101</v>
      </c>
    </row>
    <row r="23" spans="1:8" ht="17.100000000000001" customHeight="1" x14ac:dyDescent="0.25">
      <c r="A23" s="176" t="s">
        <v>108</v>
      </c>
      <c r="B23" s="159"/>
      <c r="C23" s="160" t="s">
        <v>80</v>
      </c>
      <c r="D23" s="161">
        <v>29</v>
      </c>
      <c r="E23" s="162">
        <v>3481</v>
      </c>
      <c r="F23" s="163">
        <f t="shared" si="1"/>
        <v>100949</v>
      </c>
      <c r="H23" s="25"/>
    </row>
    <row r="24" spans="1:8" ht="17.100000000000001" customHeight="1" x14ac:dyDescent="0.25">
      <c r="A24" s="176" t="s">
        <v>109</v>
      </c>
      <c r="B24" s="159"/>
      <c r="C24" s="160" t="s">
        <v>81</v>
      </c>
      <c r="D24" s="161">
        <v>75</v>
      </c>
      <c r="E24" s="162">
        <v>2592.6</v>
      </c>
      <c r="F24" s="163">
        <f t="shared" si="1"/>
        <v>194445</v>
      </c>
    </row>
    <row r="25" spans="1:8" ht="17.100000000000001" customHeight="1" x14ac:dyDescent="0.25">
      <c r="A25" s="176" t="s">
        <v>110</v>
      </c>
      <c r="B25" s="159"/>
      <c r="C25" s="160" t="s">
        <v>82</v>
      </c>
      <c r="D25" s="161">
        <v>16</v>
      </c>
      <c r="E25" s="162">
        <v>7316</v>
      </c>
      <c r="F25" s="163">
        <f t="shared" si="1"/>
        <v>117056</v>
      </c>
      <c r="G25" s="25"/>
    </row>
    <row r="26" spans="1:8" ht="17.100000000000001" customHeight="1" x14ac:dyDescent="0.25">
      <c r="A26" s="176" t="s">
        <v>110</v>
      </c>
      <c r="B26" s="159"/>
      <c r="C26" s="160" t="s">
        <v>83</v>
      </c>
      <c r="D26" s="161">
        <v>20</v>
      </c>
      <c r="E26" s="162">
        <v>5360.74</v>
      </c>
      <c r="F26" s="163">
        <f t="shared" si="1"/>
        <v>107214.79999999999</v>
      </c>
      <c r="G26" s="25"/>
    </row>
    <row r="27" spans="1:8" ht="17.100000000000001" customHeight="1" x14ac:dyDescent="0.25">
      <c r="A27" s="176" t="s">
        <v>110</v>
      </c>
      <c r="B27" s="159"/>
      <c r="C27" s="160" t="s">
        <v>84</v>
      </c>
      <c r="D27" s="161">
        <v>6</v>
      </c>
      <c r="E27" s="162">
        <v>6405.04</v>
      </c>
      <c r="F27" s="163">
        <f t="shared" si="1"/>
        <v>38430.239999999998</v>
      </c>
    </row>
    <row r="28" spans="1:8" ht="17.100000000000001" customHeight="1" x14ac:dyDescent="0.25">
      <c r="A28" s="176" t="s">
        <v>110</v>
      </c>
      <c r="B28" s="159"/>
      <c r="C28" s="160" t="s">
        <v>85</v>
      </c>
      <c r="D28" s="161">
        <v>4</v>
      </c>
      <c r="E28" s="162">
        <v>6613.9</v>
      </c>
      <c r="F28" s="163">
        <f t="shared" si="1"/>
        <v>26455.599999999999</v>
      </c>
    </row>
    <row r="29" spans="1:8" ht="17.100000000000001" customHeight="1" x14ac:dyDescent="0.25">
      <c r="A29" s="176" t="s">
        <v>110</v>
      </c>
      <c r="B29" s="159"/>
      <c r="C29" s="160" t="s">
        <v>86</v>
      </c>
      <c r="D29" s="161">
        <v>24</v>
      </c>
      <c r="E29" s="162">
        <v>4664.54</v>
      </c>
      <c r="F29" s="163">
        <f t="shared" si="1"/>
        <v>111948.95999999999</v>
      </c>
    </row>
    <row r="30" spans="1:8" ht="17.100000000000001" customHeight="1" x14ac:dyDescent="0.25">
      <c r="A30" s="176" t="s">
        <v>110</v>
      </c>
      <c r="B30" s="159"/>
      <c r="C30" s="160" t="s">
        <v>87</v>
      </c>
      <c r="D30" s="161">
        <v>26</v>
      </c>
      <c r="E30" s="162">
        <v>4664.54</v>
      </c>
      <c r="F30" s="163">
        <f t="shared" si="1"/>
        <v>121278.04</v>
      </c>
    </row>
    <row r="31" spans="1:8" ht="17.100000000000001" customHeight="1" x14ac:dyDescent="0.25">
      <c r="A31" s="176" t="s">
        <v>110</v>
      </c>
      <c r="B31" s="159"/>
      <c r="C31" s="160" t="s">
        <v>88</v>
      </c>
      <c r="D31" s="161">
        <v>26</v>
      </c>
      <c r="E31" s="162">
        <v>4664.54</v>
      </c>
      <c r="F31" s="163">
        <f t="shared" si="1"/>
        <v>121278.04</v>
      </c>
    </row>
    <row r="32" spans="1:8" ht="17.100000000000001" customHeight="1" x14ac:dyDescent="0.25">
      <c r="A32" s="176" t="s">
        <v>110</v>
      </c>
      <c r="B32" s="159"/>
      <c r="C32" s="160" t="s">
        <v>89</v>
      </c>
      <c r="D32" s="161">
        <v>26</v>
      </c>
      <c r="E32" s="162">
        <v>4664.54</v>
      </c>
      <c r="F32" s="163">
        <f t="shared" si="1"/>
        <v>121278.04</v>
      </c>
      <c r="H32" s="28"/>
    </row>
    <row r="33" spans="1:8" ht="17.100000000000001" customHeight="1" x14ac:dyDescent="0.25">
      <c r="A33" s="176" t="s">
        <v>110</v>
      </c>
      <c r="B33" s="159"/>
      <c r="C33" s="160" t="s">
        <v>90</v>
      </c>
      <c r="D33" s="161">
        <v>49</v>
      </c>
      <c r="E33" s="164">
        <v>2479</v>
      </c>
      <c r="F33" s="163">
        <f t="shared" si="1"/>
        <v>121471</v>
      </c>
      <c r="H33" s="28"/>
    </row>
    <row r="34" spans="1:8" ht="17.100000000000001" customHeight="1" x14ac:dyDescent="0.25">
      <c r="A34" s="176" t="s">
        <v>110</v>
      </c>
      <c r="B34" s="159"/>
      <c r="C34" s="160" t="s">
        <v>91</v>
      </c>
      <c r="D34" s="161">
        <v>51</v>
      </c>
      <c r="E34" s="162">
        <v>4794.8999999999996</v>
      </c>
      <c r="F34" s="163">
        <f>+D34*E34</f>
        <v>244539.9</v>
      </c>
    </row>
    <row r="35" spans="1:8" ht="17.100000000000001" customHeight="1" x14ac:dyDescent="0.25">
      <c r="A35" s="176" t="s">
        <v>110</v>
      </c>
      <c r="B35" s="159"/>
      <c r="C35" s="160" t="s">
        <v>92</v>
      </c>
      <c r="D35" s="161">
        <v>51</v>
      </c>
      <c r="E35" s="162">
        <v>4794.8999999999996</v>
      </c>
      <c r="F35" s="163">
        <f t="shared" ref="F35:F53" si="2">+D35*E35</f>
        <v>244539.9</v>
      </c>
    </row>
    <row r="36" spans="1:8" ht="17.100000000000001" customHeight="1" x14ac:dyDescent="0.25">
      <c r="A36" s="176" t="s">
        <v>110</v>
      </c>
      <c r="B36" s="159"/>
      <c r="C36" s="160" t="s">
        <v>93</v>
      </c>
      <c r="D36" s="161">
        <v>54</v>
      </c>
      <c r="E36" s="162">
        <v>4794.8999999999996</v>
      </c>
      <c r="F36" s="163">
        <f t="shared" si="2"/>
        <v>258924.59999999998</v>
      </c>
    </row>
    <row r="37" spans="1:8" ht="17.100000000000001" customHeight="1" x14ac:dyDescent="0.25">
      <c r="A37" s="176" t="s">
        <v>110</v>
      </c>
      <c r="B37" s="159"/>
      <c r="C37" s="160" t="s">
        <v>94</v>
      </c>
      <c r="D37" s="161">
        <v>0</v>
      </c>
      <c r="E37" s="162">
        <v>2592.6</v>
      </c>
      <c r="F37" s="163">
        <f t="shared" si="2"/>
        <v>0</v>
      </c>
    </row>
    <row r="38" spans="1:8" ht="17.100000000000001" customHeight="1" x14ac:dyDescent="0.25">
      <c r="A38" s="176" t="s">
        <v>110</v>
      </c>
      <c r="B38" s="159"/>
      <c r="C38" s="160" t="s">
        <v>95</v>
      </c>
      <c r="D38" s="161">
        <v>15</v>
      </c>
      <c r="E38" s="162">
        <v>1700</v>
      </c>
      <c r="F38" s="163">
        <f t="shared" si="2"/>
        <v>25500</v>
      </c>
    </row>
    <row r="39" spans="1:8" ht="17.100000000000001" customHeight="1" x14ac:dyDescent="0.25">
      <c r="A39" s="176" t="s">
        <v>110</v>
      </c>
      <c r="B39" s="159"/>
      <c r="C39" s="160" t="s">
        <v>96</v>
      </c>
      <c r="D39" s="161">
        <v>15</v>
      </c>
      <c r="E39" s="162">
        <v>7560.4</v>
      </c>
      <c r="F39" s="163">
        <f t="shared" si="2"/>
        <v>113406</v>
      </c>
    </row>
    <row r="40" spans="1:8" ht="17.100000000000001" customHeight="1" x14ac:dyDescent="0.25">
      <c r="A40" s="176" t="s">
        <v>115</v>
      </c>
      <c r="B40" s="159"/>
      <c r="C40" s="160" t="s">
        <v>97</v>
      </c>
      <c r="D40" s="161">
        <v>46</v>
      </c>
      <c r="E40" s="162">
        <v>5.2</v>
      </c>
      <c r="F40" s="163">
        <f t="shared" si="2"/>
        <v>239.20000000000002</v>
      </c>
    </row>
    <row r="41" spans="1:8" ht="17.100000000000001" customHeight="1" x14ac:dyDescent="0.25">
      <c r="A41" s="176" t="s">
        <v>111</v>
      </c>
      <c r="B41" s="159"/>
      <c r="C41" s="160" t="s">
        <v>98</v>
      </c>
      <c r="D41" s="161">
        <v>114</v>
      </c>
      <c r="E41" s="162">
        <v>5.2</v>
      </c>
      <c r="F41" s="163">
        <f t="shared" si="2"/>
        <v>592.80000000000007</v>
      </c>
    </row>
    <row r="42" spans="1:8" ht="17.100000000000001" customHeight="1" x14ac:dyDescent="0.25">
      <c r="A42" s="176" t="s">
        <v>112</v>
      </c>
      <c r="B42" s="159"/>
      <c r="C42" s="160" t="s">
        <v>99</v>
      </c>
      <c r="D42" s="161">
        <v>285</v>
      </c>
      <c r="E42" s="162">
        <v>5.2</v>
      </c>
      <c r="F42" s="163">
        <f t="shared" si="2"/>
        <v>1482</v>
      </c>
    </row>
    <row r="43" spans="1:8" ht="17.100000000000001" customHeight="1" x14ac:dyDescent="0.25">
      <c r="A43" s="176" t="s">
        <v>113</v>
      </c>
      <c r="B43" s="159"/>
      <c r="C43" s="160" t="s">
        <v>100</v>
      </c>
      <c r="D43" s="161">
        <v>120</v>
      </c>
      <c r="E43" s="162">
        <v>5.2</v>
      </c>
      <c r="F43" s="163">
        <f t="shared" si="2"/>
        <v>624</v>
      </c>
    </row>
    <row r="44" spans="1:8" ht="17.100000000000001" customHeight="1" x14ac:dyDescent="0.25">
      <c r="A44" s="176" t="s">
        <v>114</v>
      </c>
      <c r="B44" s="159"/>
      <c r="C44" s="160" t="s">
        <v>101</v>
      </c>
      <c r="D44" s="161">
        <v>232</v>
      </c>
      <c r="E44" s="162">
        <v>5.2</v>
      </c>
      <c r="F44" s="163">
        <f t="shared" si="2"/>
        <v>1206.4000000000001</v>
      </c>
    </row>
    <row r="45" spans="1:8" ht="17.100000000000001" customHeight="1" x14ac:dyDescent="0.25">
      <c r="A45" s="176" t="s">
        <v>116</v>
      </c>
      <c r="B45" s="159"/>
      <c r="C45" s="160" t="s">
        <v>102</v>
      </c>
      <c r="D45" s="161">
        <v>80</v>
      </c>
      <c r="E45" s="162">
        <v>5.2</v>
      </c>
      <c r="F45" s="163">
        <f t="shared" si="2"/>
        <v>416</v>
      </c>
    </row>
    <row r="46" spans="1:8" ht="17.100000000000001" customHeight="1" x14ac:dyDescent="0.25">
      <c r="A46" s="176" t="s">
        <v>117</v>
      </c>
      <c r="B46" s="159"/>
      <c r="C46" s="160" t="s">
        <v>103</v>
      </c>
      <c r="D46" s="161">
        <v>43</v>
      </c>
      <c r="E46" s="162">
        <v>5.2</v>
      </c>
      <c r="F46" s="163">
        <f t="shared" si="2"/>
        <v>223.6</v>
      </c>
    </row>
    <row r="47" spans="1:8" ht="17.100000000000001" customHeight="1" x14ac:dyDescent="0.25">
      <c r="A47" s="176" t="s">
        <v>37</v>
      </c>
      <c r="B47" s="159"/>
      <c r="C47" s="160" t="s">
        <v>118</v>
      </c>
      <c r="D47" s="161">
        <v>549</v>
      </c>
      <c r="E47" s="162">
        <v>18.09</v>
      </c>
      <c r="F47" s="163">
        <f t="shared" si="2"/>
        <v>9931.41</v>
      </c>
    </row>
    <row r="48" spans="1:8" ht="17.100000000000001" customHeight="1" x14ac:dyDescent="0.25">
      <c r="A48" s="176" t="s">
        <v>123</v>
      </c>
      <c r="B48" s="159"/>
      <c r="C48" s="160" t="s">
        <v>119</v>
      </c>
      <c r="D48" s="161">
        <v>112</v>
      </c>
      <c r="E48" s="162">
        <v>125</v>
      </c>
      <c r="F48" s="163">
        <f t="shared" si="2"/>
        <v>14000</v>
      </c>
    </row>
    <row r="49" spans="1:8" ht="17.100000000000001" customHeight="1" x14ac:dyDescent="0.25">
      <c r="A49" s="176" t="s">
        <v>124</v>
      </c>
      <c r="B49" s="159"/>
      <c r="C49" s="160" t="s">
        <v>120</v>
      </c>
      <c r="D49" s="161">
        <v>209</v>
      </c>
      <c r="E49" s="162">
        <v>15.38</v>
      </c>
      <c r="F49" s="163">
        <f t="shared" si="2"/>
        <v>3214.42</v>
      </c>
    </row>
    <row r="50" spans="1:8" ht="17.100000000000001" customHeight="1" x14ac:dyDescent="0.25">
      <c r="A50" s="176" t="s">
        <v>125</v>
      </c>
      <c r="B50" s="159"/>
      <c r="C50" s="160" t="s">
        <v>121</v>
      </c>
      <c r="D50" s="161">
        <v>2820</v>
      </c>
      <c r="E50" s="162">
        <v>32</v>
      </c>
      <c r="F50" s="163">
        <f t="shared" si="2"/>
        <v>90240</v>
      </c>
    </row>
    <row r="51" spans="1:8" ht="17.100000000000001" customHeight="1" x14ac:dyDescent="0.25">
      <c r="A51" s="176" t="s">
        <v>126</v>
      </c>
      <c r="B51" s="159"/>
      <c r="C51" s="160" t="s">
        <v>122</v>
      </c>
      <c r="D51" s="161">
        <v>2136</v>
      </c>
      <c r="E51" s="162">
        <v>20</v>
      </c>
      <c r="F51" s="163">
        <f t="shared" si="2"/>
        <v>42720</v>
      </c>
    </row>
    <row r="52" spans="1:8" ht="17.100000000000001" customHeight="1" x14ac:dyDescent="0.25">
      <c r="A52" s="176" t="s">
        <v>127</v>
      </c>
      <c r="B52" s="159"/>
      <c r="C52" s="160" t="s">
        <v>18</v>
      </c>
      <c r="D52" s="161">
        <v>8</v>
      </c>
      <c r="E52" s="162">
        <v>15.38</v>
      </c>
      <c r="F52" s="163">
        <f t="shared" si="2"/>
        <v>123.04</v>
      </c>
    </row>
    <row r="53" spans="1:8" ht="17.100000000000001" customHeight="1" x14ac:dyDescent="0.25">
      <c r="A53" s="176" t="s">
        <v>38</v>
      </c>
      <c r="B53" s="159"/>
      <c r="C53" s="160" t="s">
        <v>128</v>
      </c>
      <c r="D53" s="161">
        <v>209</v>
      </c>
      <c r="E53" s="162">
        <v>20.78</v>
      </c>
      <c r="F53" s="163">
        <f t="shared" si="2"/>
        <v>4343.0200000000004</v>
      </c>
      <c r="H53" s="28"/>
    </row>
    <row r="54" spans="1:8" ht="16.5" customHeight="1" x14ac:dyDescent="0.25">
      <c r="A54" s="176" t="s">
        <v>39</v>
      </c>
      <c r="B54" s="159"/>
      <c r="C54" s="160" t="s">
        <v>129</v>
      </c>
      <c r="D54" s="161">
        <v>14</v>
      </c>
      <c r="E54" s="162">
        <v>49</v>
      </c>
      <c r="F54" s="163">
        <f t="shared" ref="F54:F66" si="3">+D54*E54</f>
        <v>686</v>
      </c>
    </row>
    <row r="55" spans="1:8" ht="16.5" customHeight="1" x14ac:dyDescent="0.25">
      <c r="A55" s="176" t="s">
        <v>134</v>
      </c>
      <c r="B55" s="159"/>
      <c r="C55" s="160" t="s">
        <v>130</v>
      </c>
      <c r="D55" s="161">
        <v>415</v>
      </c>
      <c r="E55" s="162">
        <v>31.98</v>
      </c>
      <c r="F55" s="163">
        <f t="shared" si="3"/>
        <v>13271.7</v>
      </c>
    </row>
    <row r="56" spans="1:8" ht="16.5" customHeight="1" x14ac:dyDescent="0.25">
      <c r="A56" s="176" t="s">
        <v>135</v>
      </c>
      <c r="B56" s="159"/>
      <c r="C56" s="160" t="s">
        <v>131</v>
      </c>
      <c r="D56" s="161">
        <v>730</v>
      </c>
      <c r="E56" s="162">
        <v>13.39</v>
      </c>
      <c r="F56" s="163">
        <f t="shared" si="3"/>
        <v>9774.7000000000007</v>
      </c>
    </row>
    <row r="57" spans="1:8" s="8" customFormat="1" ht="16.5" customHeight="1" x14ac:dyDescent="0.25">
      <c r="A57" s="176" t="s">
        <v>40</v>
      </c>
      <c r="B57" s="159"/>
      <c r="C57" s="160" t="s">
        <v>132</v>
      </c>
      <c r="D57" s="161">
        <v>12</v>
      </c>
      <c r="E57" s="162"/>
      <c r="F57" s="163">
        <f t="shared" si="3"/>
        <v>0</v>
      </c>
      <c r="H57" s="26"/>
    </row>
    <row r="58" spans="1:8" s="8" customFormat="1" ht="16.5" customHeight="1" x14ac:dyDescent="0.25">
      <c r="A58" s="176" t="s">
        <v>41</v>
      </c>
      <c r="B58" s="159"/>
      <c r="C58" s="160" t="s">
        <v>133</v>
      </c>
      <c r="D58" s="161">
        <v>439</v>
      </c>
      <c r="E58" s="162">
        <v>6.75</v>
      </c>
      <c r="F58" s="163">
        <f t="shared" si="3"/>
        <v>2963.25</v>
      </c>
    </row>
    <row r="59" spans="1:8" s="8" customFormat="1" ht="16.5" customHeight="1" x14ac:dyDescent="0.25">
      <c r="A59" s="176" t="s">
        <v>42</v>
      </c>
      <c r="B59" s="159"/>
      <c r="C59" s="160" t="s">
        <v>19</v>
      </c>
      <c r="D59" s="161">
        <v>35</v>
      </c>
      <c r="E59" s="162">
        <v>20.84</v>
      </c>
      <c r="F59" s="163">
        <f t="shared" si="3"/>
        <v>729.4</v>
      </c>
    </row>
    <row r="60" spans="1:8" s="8" customFormat="1" ht="16.5" customHeight="1" x14ac:dyDescent="0.25">
      <c r="A60" s="176" t="s">
        <v>136</v>
      </c>
      <c r="B60" s="159"/>
      <c r="C60" s="160" t="s">
        <v>137</v>
      </c>
      <c r="D60" s="161">
        <v>1</v>
      </c>
      <c r="E60" s="162">
        <v>254.6</v>
      </c>
      <c r="F60" s="163">
        <f t="shared" si="3"/>
        <v>254.6</v>
      </c>
    </row>
    <row r="61" spans="1:8" s="8" customFormat="1" ht="16.5" customHeight="1" x14ac:dyDescent="0.25">
      <c r="A61" s="176" t="s">
        <v>127</v>
      </c>
      <c r="B61" s="159"/>
      <c r="C61" s="160" t="s">
        <v>20</v>
      </c>
      <c r="D61" s="161">
        <v>283</v>
      </c>
      <c r="E61" s="162">
        <v>11.02</v>
      </c>
      <c r="F61" s="163">
        <f t="shared" si="3"/>
        <v>3118.66</v>
      </c>
      <c r="H61" s="30"/>
    </row>
    <row r="62" spans="1:8" s="8" customFormat="1" ht="16.5" customHeight="1" x14ac:dyDescent="0.25">
      <c r="A62" s="176" t="s">
        <v>139</v>
      </c>
      <c r="B62" s="159"/>
      <c r="C62" s="160" t="s">
        <v>138</v>
      </c>
      <c r="D62" s="161">
        <v>3</v>
      </c>
      <c r="E62" s="162">
        <v>307.5</v>
      </c>
      <c r="F62" s="163">
        <f t="shared" si="3"/>
        <v>922.5</v>
      </c>
    </row>
    <row r="63" spans="1:8" s="8" customFormat="1" ht="16.5" customHeight="1" x14ac:dyDescent="0.25">
      <c r="A63" s="176" t="s">
        <v>142</v>
      </c>
      <c r="B63" s="159"/>
      <c r="C63" s="160" t="s">
        <v>140</v>
      </c>
      <c r="D63" s="161">
        <v>2500</v>
      </c>
      <c r="E63" s="162">
        <v>1.1000000000000001</v>
      </c>
      <c r="F63" s="163">
        <f t="shared" si="3"/>
        <v>2750</v>
      </c>
    </row>
    <row r="64" spans="1:8" s="8" customFormat="1" ht="16.5" customHeight="1" x14ac:dyDescent="0.25">
      <c r="A64" s="176" t="s">
        <v>143</v>
      </c>
      <c r="B64" s="159"/>
      <c r="C64" s="160" t="s">
        <v>141</v>
      </c>
      <c r="D64" s="161">
        <v>928</v>
      </c>
      <c r="E64" s="162">
        <v>1.1000000000000001</v>
      </c>
      <c r="F64" s="163">
        <f t="shared" si="3"/>
        <v>1020.8000000000001</v>
      </c>
    </row>
    <row r="65" spans="1:6" s="8" customFormat="1" ht="16.5" customHeight="1" x14ac:dyDescent="0.25">
      <c r="A65" s="176" t="s">
        <v>146</v>
      </c>
      <c r="B65" s="159"/>
      <c r="C65" s="160" t="s">
        <v>144</v>
      </c>
      <c r="D65" s="161">
        <v>1000</v>
      </c>
      <c r="E65" s="162">
        <v>2</v>
      </c>
      <c r="F65" s="163">
        <f t="shared" si="3"/>
        <v>2000</v>
      </c>
    </row>
    <row r="66" spans="1:6" s="8" customFormat="1" ht="16.5" customHeight="1" x14ac:dyDescent="0.25">
      <c r="A66" s="176" t="s">
        <v>147</v>
      </c>
      <c r="B66" s="159"/>
      <c r="C66" s="160" t="s">
        <v>145</v>
      </c>
      <c r="D66" s="161">
        <v>500</v>
      </c>
      <c r="E66" s="162">
        <v>1.1000000000000001</v>
      </c>
      <c r="F66" s="163">
        <f t="shared" si="3"/>
        <v>550</v>
      </c>
    </row>
    <row r="67" spans="1:6" ht="16.5" customHeight="1" x14ac:dyDescent="0.25">
      <c r="A67" s="176" t="s">
        <v>43</v>
      </c>
      <c r="B67" s="159"/>
      <c r="C67" s="160" t="s">
        <v>148</v>
      </c>
      <c r="D67" s="161">
        <v>137</v>
      </c>
      <c r="E67" s="162">
        <v>26.7</v>
      </c>
      <c r="F67" s="163">
        <f t="shared" ref="F67:F76" si="4">+D67*E67</f>
        <v>3657.9</v>
      </c>
    </row>
    <row r="68" spans="1:6" ht="16.5" customHeight="1" x14ac:dyDescent="0.25">
      <c r="A68" s="176" t="s">
        <v>44</v>
      </c>
      <c r="B68" s="159"/>
      <c r="C68" s="160" t="s">
        <v>149</v>
      </c>
      <c r="D68" s="161">
        <v>263</v>
      </c>
      <c r="E68" s="162">
        <v>26.7</v>
      </c>
      <c r="F68" s="163">
        <f t="shared" si="4"/>
        <v>7022.0999999999995</v>
      </c>
    </row>
    <row r="69" spans="1:6" ht="16.5" customHeight="1" x14ac:dyDescent="0.25">
      <c r="A69" s="176" t="s">
        <v>151</v>
      </c>
      <c r="B69" s="159"/>
      <c r="C69" s="160" t="s">
        <v>150</v>
      </c>
      <c r="D69" s="161">
        <v>5</v>
      </c>
      <c r="E69" s="162">
        <v>260</v>
      </c>
      <c r="F69" s="163">
        <f t="shared" si="4"/>
        <v>1300</v>
      </c>
    </row>
    <row r="70" spans="1:6" ht="16.5" customHeight="1" x14ac:dyDescent="0.25">
      <c r="A70" s="176" t="s">
        <v>151</v>
      </c>
      <c r="B70" s="159"/>
      <c r="C70" s="160" t="s">
        <v>152</v>
      </c>
      <c r="D70" s="161">
        <v>13850</v>
      </c>
      <c r="E70" s="162">
        <v>2.2400000000000002</v>
      </c>
      <c r="F70" s="163">
        <f t="shared" si="4"/>
        <v>31024.000000000004</v>
      </c>
    </row>
    <row r="71" spans="1:6" ht="16.5" customHeight="1" x14ac:dyDescent="0.25">
      <c r="A71" s="176" t="s">
        <v>151</v>
      </c>
      <c r="B71" s="159"/>
      <c r="C71" s="160" t="s">
        <v>153</v>
      </c>
      <c r="D71" s="161">
        <v>13</v>
      </c>
      <c r="E71" s="162"/>
      <c r="F71" s="163">
        <f t="shared" si="4"/>
        <v>0</v>
      </c>
    </row>
    <row r="72" spans="1:6" ht="16.5" customHeight="1" x14ac:dyDescent="0.25">
      <c r="A72" s="176" t="s">
        <v>45</v>
      </c>
      <c r="B72" s="159"/>
      <c r="C72" s="160" t="s">
        <v>154</v>
      </c>
      <c r="D72" s="161">
        <v>2</v>
      </c>
      <c r="E72" s="162">
        <v>16.52</v>
      </c>
      <c r="F72" s="163">
        <f t="shared" si="4"/>
        <v>33.04</v>
      </c>
    </row>
    <row r="73" spans="1:6" ht="16.5" customHeight="1" x14ac:dyDescent="0.25">
      <c r="A73" s="176" t="s">
        <v>151</v>
      </c>
      <c r="B73" s="159"/>
      <c r="C73" s="160" t="s">
        <v>155</v>
      </c>
      <c r="D73" s="161">
        <v>14500</v>
      </c>
      <c r="E73" s="162">
        <v>2.2400000000000002</v>
      </c>
      <c r="F73" s="163">
        <f t="shared" si="4"/>
        <v>32480.000000000004</v>
      </c>
    </row>
    <row r="74" spans="1:6" ht="16.5" customHeight="1" x14ac:dyDescent="0.25">
      <c r="A74" s="176" t="s">
        <v>157</v>
      </c>
      <c r="B74" s="159"/>
      <c r="C74" s="160" t="s">
        <v>156</v>
      </c>
      <c r="D74" s="161">
        <v>1195</v>
      </c>
      <c r="E74" s="162">
        <v>2.14</v>
      </c>
      <c r="F74" s="163">
        <f t="shared" si="4"/>
        <v>2557.3000000000002</v>
      </c>
    </row>
    <row r="75" spans="1:6" ht="16.5" customHeight="1" x14ac:dyDescent="0.25">
      <c r="A75" s="176" t="s">
        <v>46</v>
      </c>
      <c r="B75" s="159"/>
      <c r="C75" s="160" t="s">
        <v>158</v>
      </c>
      <c r="D75" s="161">
        <v>1180</v>
      </c>
      <c r="E75" s="162">
        <v>2.14</v>
      </c>
      <c r="F75" s="163">
        <f t="shared" si="4"/>
        <v>2525.2000000000003</v>
      </c>
    </row>
    <row r="76" spans="1:6" ht="16.5" customHeight="1" x14ac:dyDescent="0.25">
      <c r="A76" s="176" t="s">
        <v>160</v>
      </c>
      <c r="B76" s="159"/>
      <c r="C76" s="160" t="s">
        <v>159</v>
      </c>
      <c r="D76" s="161">
        <v>88</v>
      </c>
      <c r="E76" s="162">
        <v>37.299999999999997</v>
      </c>
      <c r="F76" s="163">
        <f t="shared" si="4"/>
        <v>3282.3999999999996</v>
      </c>
    </row>
    <row r="77" spans="1:6" ht="15.75" customHeight="1" x14ac:dyDescent="0.25">
      <c r="A77" s="176" t="s">
        <v>162</v>
      </c>
      <c r="B77" s="159"/>
      <c r="C77" s="160" t="s">
        <v>161</v>
      </c>
      <c r="D77" s="161">
        <v>39</v>
      </c>
      <c r="E77" s="162">
        <v>24.6</v>
      </c>
      <c r="F77" s="165">
        <f t="shared" ref="F77:F79" si="5">D77*E77</f>
        <v>959.40000000000009</v>
      </c>
    </row>
    <row r="78" spans="1:6" ht="15.75" customHeight="1" x14ac:dyDescent="0.25">
      <c r="A78" s="176" t="s">
        <v>162</v>
      </c>
      <c r="B78" s="159"/>
      <c r="C78" s="160" t="s">
        <v>163</v>
      </c>
      <c r="D78" s="161">
        <f>38+48</f>
        <v>86</v>
      </c>
      <c r="E78" s="162">
        <v>24.6</v>
      </c>
      <c r="F78" s="165">
        <f t="shared" si="5"/>
        <v>2115.6</v>
      </c>
    </row>
    <row r="79" spans="1:6" ht="15.75" customHeight="1" x14ac:dyDescent="0.25">
      <c r="A79" s="176" t="s">
        <v>162</v>
      </c>
      <c r="B79" s="159"/>
      <c r="C79" s="160" t="s">
        <v>164</v>
      </c>
      <c r="D79" s="161">
        <v>7</v>
      </c>
      <c r="E79" s="164">
        <v>24.6</v>
      </c>
      <c r="F79" s="165">
        <f t="shared" si="5"/>
        <v>172.20000000000002</v>
      </c>
    </row>
    <row r="80" spans="1:6" ht="15.75" customHeight="1" x14ac:dyDescent="0.25">
      <c r="A80" s="176" t="s">
        <v>166</v>
      </c>
      <c r="B80" s="159"/>
      <c r="C80" s="160" t="s">
        <v>165</v>
      </c>
      <c r="D80" s="161">
        <v>60</v>
      </c>
      <c r="E80" s="164"/>
      <c r="F80" s="165"/>
    </row>
    <row r="81" spans="1:6" ht="15.75" customHeight="1" x14ac:dyDescent="0.25">
      <c r="A81" s="176" t="s">
        <v>168</v>
      </c>
      <c r="B81" s="159"/>
      <c r="C81" s="160" t="s">
        <v>167</v>
      </c>
      <c r="D81" s="161">
        <f>10+174</f>
        <v>184</v>
      </c>
      <c r="E81" s="164">
        <v>1475</v>
      </c>
      <c r="F81" s="165">
        <f t="shared" ref="F81:F87" si="6">D81*E81</f>
        <v>271400</v>
      </c>
    </row>
    <row r="82" spans="1:6" ht="15.75" customHeight="1" x14ac:dyDescent="0.25">
      <c r="A82" s="176" t="s">
        <v>169</v>
      </c>
      <c r="B82" s="159"/>
      <c r="C82" s="160" t="s">
        <v>170</v>
      </c>
      <c r="D82" s="161">
        <v>35</v>
      </c>
      <c r="E82" s="162">
        <v>34</v>
      </c>
      <c r="F82" s="165">
        <f t="shared" si="6"/>
        <v>1190</v>
      </c>
    </row>
    <row r="83" spans="1:6" ht="15.75" customHeight="1" x14ac:dyDescent="0.25">
      <c r="A83" s="176" t="s">
        <v>172</v>
      </c>
      <c r="B83" s="159"/>
      <c r="C83" s="160" t="s">
        <v>171</v>
      </c>
      <c r="D83" s="161">
        <f>34+206</f>
        <v>240</v>
      </c>
      <c r="E83" s="162">
        <v>29.03</v>
      </c>
      <c r="F83" s="165">
        <f t="shared" si="6"/>
        <v>6967.2000000000007</v>
      </c>
    </row>
    <row r="84" spans="1:6" ht="15.75" customHeight="1" x14ac:dyDescent="0.25">
      <c r="A84" s="176" t="s">
        <v>169</v>
      </c>
      <c r="B84" s="159"/>
      <c r="C84" s="160" t="s">
        <v>173</v>
      </c>
      <c r="D84" s="161">
        <f>12+1</f>
        <v>13</v>
      </c>
      <c r="E84" s="162">
        <v>47.2</v>
      </c>
      <c r="F84" s="165">
        <f t="shared" si="6"/>
        <v>613.6</v>
      </c>
    </row>
    <row r="85" spans="1:6" ht="15.75" customHeight="1" x14ac:dyDescent="0.25">
      <c r="A85" s="176" t="s">
        <v>175</v>
      </c>
      <c r="B85" s="159"/>
      <c r="C85" s="160" t="s">
        <v>174</v>
      </c>
      <c r="D85" s="161">
        <v>1</v>
      </c>
      <c r="E85" s="162"/>
      <c r="F85" s="165">
        <f t="shared" si="6"/>
        <v>0</v>
      </c>
    </row>
    <row r="86" spans="1:6" ht="15.75" customHeight="1" x14ac:dyDescent="0.25">
      <c r="A86" s="176" t="s">
        <v>177</v>
      </c>
      <c r="B86" s="159"/>
      <c r="C86" s="160" t="s">
        <v>176</v>
      </c>
      <c r="D86" s="161">
        <v>360</v>
      </c>
      <c r="E86" s="162">
        <v>7.79</v>
      </c>
      <c r="F86" s="165">
        <f t="shared" si="6"/>
        <v>2804.4</v>
      </c>
    </row>
    <row r="87" spans="1:6" ht="15.75" customHeight="1" x14ac:dyDescent="0.25">
      <c r="A87" s="176" t="s">
        <v>26</v>
      </c>
      <c r="B87" s="159"/>
      <c r="C87" s="160" t="s">
        <v>178</v>
      </c>
      <c r="D87" s="161">
        <v>17</v>
      </c>
      <c r="E87" s="162">
        <v>0</v>
      </c>
      <c r="F87" s="165">
        <f t="shared" si="6"/>
        <v>0</v>
      </c>
    </row>
    <row r="88" spans="1:6" ht="15.75" customHeight="1" x14ac:dyDescent="0.25">
      <c r="A88" s="176" t="s">
        <v>47</v>
      </c>
      <c r="B88" s="159"/>
      <c r="C88" s="160" t="s">
        <v>179</v>
      </c>
      <c r="D88" s="161">
        <v>100</v>
      </c>
      <c r="E88" s="162">
        <v>3.17</v>
      </c>
      <c r="F88" s="165">
        <f t="shared" ref="F88:F109" si="7">D88*E88</f>
        <v>317</v>
      </c>
    </row>
    <row r="89" spans="1:6" ht="15.75" customHeight="1" x14ac:dyDescent="0.25">
      <c r="A89" s="176" t="s">
        <v>48</v>
      </c>
      <c r="B89" s="159"/>
      <c r="C89" s="160" t="s">
        <v>180</v>
      </c>
      <c r="D89" s="161">
        <v>35990</v>
      </c>
      <c r="E89" s="162">
        <v>0.65</v>
      </c>
      <c r="F89" s="165">
        <f t="shared" si="7"/>
        <v>23393.5</v>
      </c>
    </row>
    <row r="90" spans="1:6" ht="15.75" customHeight="1" x14ac:dyDescent="0.25">
      <c r="A90" s="176" t="s">
        <v>49</v>
      </c>
      <c r="B90" s="159"/>
      <c r="C90" s="160" t="s">
        <v>181</v>
      </c>
      <c r="D90" s="161">
        <v>8060</v>
      </c>
      <c r="E90" s="162">
        <v>0.55000000000000004</v>
      </c>
      <c r="F90" s="165">
        <f t="shared" si="7"/>
        <v>4433</v>
      </c>
    </row>
    <row r="91" spans="1:6" ht="15.75" customHeight="1" x14ac:dyDescent="0.25">
      <c r="A91" s="176" t="s">
        <v>50</v>
      </c>
      <c r="B91" s="159"/>
      <c r="C91" s="160" t="s">
        <v>182</v>
      </c>
      <c r="D91" s="161">
        <f>18+72</f>
        <v>90</v>
      </c>
      <c r="E91" s="162">
        <v>4.63</v>
      </c>
      <c r="F91" s="165">
        <f t="shared" si="7"/>
        <v>416.7</v>
      </c>
    </row>
    <row r="92" spans="1:6" ht="15.75" customHeight="1" x14ac:dyDescent="0.25">
      <c r="A92" s="176" t="s">
        <v>51</v>
      </c>
      <c r="B92" s="159"/>
      <c r="C92" s="160" t="s">
        <v>183</v>
      </c>
      <c r="D92" s="161">
        <f>1043+432</f>
        <v>1475</v>
      </c>
      <c r="E92" s="162">
        <v>3.63</v>
      </c>
      <c r="F92" s="165">
        <f t="shared" si="7"/>
        <v>5354.25</v>
      </c>
    </row>
    <row r="93" spans="1:6" ht="15.75" customHeight="1" x14ac:dyDescent="0.25">
      <c r="A93" s="176" t="s">
        <v>52</v>
      </c>
      <c r="B93" s="159"/>
      <c r="C93" s="160" t="s">
        <v>184</v>
      </c>
      <c r="D93" s="161">
        <f>11+21</f>
        <v>32</v>
      </c>
      <c r="E93" s="162">
        <v>7.08</v>
      </c>
      <c r="F93" s="165">
        <f t="shared" si="7"/>
        <v>226.56</v>
      </c>
    </row>
    <row r="94" spans="1:6" ht="15.75" customHeight="1" x14ac:dyDescent="0.25">
      <c r="A94" s="176" t="s">
        <v>186</v>
      </c>
      <c r="B94" s="159"/>
      <c r="C94" s="160" t="s">
        <v>185</v>
      </c>
      <c r="D94" s="161">
        <v>595</v>
      </c>
      <c r="E94" s="162">
        <v>11.02</v>
      </c>
      <c r="F94" s="165">
        <f t="shared" si="7"/>
        <v>6556.9</v>
      </c>
    </row>
    <row r="95" spans="1:6" ht="15.75" customHeight="1" x14ac:dyDescent="0.25">
      <c r="A95" s="176" t="s">
        <v>53</v>
      </c>
      <c r="B95" s="159"/>
      <c r="C95" s="160" t="s">
        <v>187</v>
      </c>
      <c r="D95" s="161">
        <f>1232+86</f>
        <v>1318</v>
      </c>
      <c r="E95" s="162">
        <v>3.08</v>
      </c>
      <c r="F95" s="165">
        <f t="shared" si="7"/>
        <v>4059.44</v>
      </c>
    </row>
    <row r="96" spans="1:6" ht="15.75" customHeight="1" x14ac:dyDescent="0.25">
      <c r="A96" s="176" t="s">
        <v>54</v>
      </c>
      <c r="B96" s="159"/>
      <c r="C96" s="160" t="s">
        <v>188</v>
      </c>
      <c r="D96" s="161">
        <f>221+3608</f>
        <v>3829</v>
      </c>
      <c r="E96" s="162">
        <v>22</v>
      </c>
      <c r="F96" s="165">
        <f t="shared" si="7"/>
        <v>84238</v>
      </c>
    </row>
    <row r="97" spans="1:6" ht="15.75" customHeight="1" x14ac:dyDescent="0.25">
      <c r="A97" s="176" t="s">
        <v>196</v>
      </c>
      <c r="B97" s="159"/>
      <c r="C97" s="160" t="s">
        <v>189</v>
      </c>
      <c r="D97" s="161">
        <v>1110</v>
      </c>
      <c r="E97" s="162">
        <v>18</v>
      </c>
      <c r="F97" s="165">
        <f t="shared" si="7"/>
        <v>19980</v>
      </c>
    </row>
    <row r="98" spans="1:6" ht="15.75" customHeight="1" x14ac:dyDescent="0.25">
      <c r="A98" s="176" t="s">
        <v>55</v>
      </c>
      <c r="B98" s="159"/>
      <c r="C98" s="160" t="s">
        <v>190</v>
      </c>
      <c r="D98" s="161">
        <f>204+636</f>
        <v>840</v>
      </c>
      <c r="E98" s="162">
        <v>22</v>
      </c>
      <c r="F98" s="165">
        <f t="shared" si="7"/>
        <v>18480</v>
      </c>
    </row>
    <row r="99" spans="1:6" ht="15.75" customHeight="1" x14ac:dyDescent="0.25">
      <c r="A99" s="176" t="s">
        <v>197</v>
      </c>
      <c r="B99" s="159"/>
      <c r="C99" s="160" t="s">
        <v>191</v>
      </c>
      <c r="D99" s="161">
        <v>674</v>
      </c>
      <c r="E99" s="162">
        <v>18</v>
      </c>
      <c r="F99" s="165">
        <f t="shared" si="7"/>
        <v>12132</v>
      </c>
    </row>
    <row r="100" spans="1:6" ht="15.75" customHeight="1" x14ac:dyDescent="0.25">
      <c r="A100" s="176" t="s">
        <v>56</v>
      </c>
      <c r="B100" s="159"/>
      <c r="C100" s="160" t="s">
        <v>192</v>
      </c>
      <c r="D100" s="161">
        <v>864</v>
      </c>
      <c r="E100" s="162"/>
      <c r="F100" s="165"/>
    </row>
    <row r="101" spans="1:6" ht="15.75" customHeight="1" x14ac:dyDescent="0.25">
      <c r="A101" s="176" t="s">
        <v>57</v>
      </c>
      <c r="B101" s="159"/>
      <c r="C101" s="160" t="s">
        <v>193</v>
      </c>
      <c r="D101" s="161">
        <f>13+67</f>
        <v>80</v>
      </c>
      <c r="E101" s="162">
        <v>299.01</v>
      </c>
      <c r="F101" s="165">
        <f t="shared" si="7"/>
        <v>23920.799999999999</v>
      </c>
    </row>
    <row r="102" spans="1:6" ht="15.75" customHeight="1" x14ac:dyDescent="0.25">
      <c r="A102" s="176" t="s">
        <v>58</v>
      </c>
      <c r="B102" s="159"/>
      <c r="C102" s="160" t="s">
        <v>194</v>
      </c>
      <c r="D102" s="161">
        <f>26+59</f>
        <v>85</v>
      </c>
      <c r="E102" s="162">
        <v>23</v>
      </c>
      <c r="F102" s="165">
        <f t="shared" si="7"/>
        <v>1955</v>
      </c>
    </row>
    <row r="103" spans="1:6" ht="15.75" customHeight="1" x14ac:dyDescent="0.25">
      <c r="A103" s="176" t="s">
        <v>198</v>
      </c>
      <c r="B103" s="159"/>
      <c r="C103" s="160" t="s">
        <v>195</v>
      </c>
      <c r="D103" s="161">
        <v>2</v>
      </c>
      <c r="E103" s="162">
        <v>302.5</v>
      </c>
      <c r="F103" s="165">
        <f t="shared" si="7"/>
        <v>605</v>
      </c>
    </row>
    <row r="104" spans="1:6" ht="15.75" customHeight="1" x14ac:dyDescent="0.25">
      <c r="A104" s="176" t="s">
        <v>199</v>
      </c>
      <c r="B104" s="159"/>
      <c r="C104" s="160" t="s">
        <v>200</v>
      </c>
      <c r="D104" s="161">
        <v>7</v>
      </c>
      <c r="E104" s="162">
        <v>1180</v>
      </c>
      <c r="F104" s="165">
        <f t="shared" si="7"/>
        <v>8260</v>
      </c>
    </row>
    <row r="105" spans="1:6" ht="15.75" customHeight="1" x14ac:dyDescent="0.25">
      <c r="A105" s="176" t="s">
        <v>206</v>
      </c>
      <c r="B105" s="159"/>
      <c r="C105" s="160" t="s">
        <v>201</v>
      </c>
      <c r="D105" s="161">
        <f>54+17</f>
        <v>71</v>
      </c>
      <c r="E105" s="162">
        <v>195</v>
      </c>
      <c r="F105" s="165">
        <f t="shared" si="7"/>
        <v>13845</v>
      </c>
    </row>
    <row r="106" spans="1:6" ht="15.75" customHeight="1" x14ac:dyDescent="0.25">
      <c r="A106" s="176" t="s">
        <v>207</v>
      </c>
      <c r="B106" s="159"/>
      <c r="C106" s="160" t="s">
        <v>202</v>
      </c>
      <c r="D106" s="161">
        <f>244+468</f>
        <v>712</v>
      </c>
      <c r="E106" s="162">
        <v>6.77</v>
      </c>
      <c r="F106" s="165">
        <f t="shared" si="7"/>
        <v>4820.24</v>
      </c>
    </row>
    <row r="107" spans="1:6" ht="15.75" customHeight="1" x14ac:dyDescent="0.25">
      <c r="A107" s="176" t="s">
        <v>207</v>
      </c>
      <c r="B107" s="159"/>
      <c r="C107" s="160" t="s">
        <v>203</v>
      </c>
      <c r="D107" s="161">
        <v>468</v>
      </c>
      <c r="E107" s="162">
        <v>6.77</v>
      </c>
      <c r="F107" s="165">
        <f t="shared" si="7"/>
        <v>3168.3599999999997</v>
      </c>
    </row>
    <row r="108" spans="1:6" ht="13.5" customHeight="1" x14ac:dyDescent="0.25">
      <c r="A108" s="176" t="s">
        <v>207</v>
      </c>
      <c r="B108" s="159"/>
      <c r="C108" s="160" t="s">
        <v>204</v>
      </c>
      <c r="D108" s="161">
        <v>83</v>
      </c>
      <c r="E108" s="162">
        <v>6.77</v>
      </c>
      <c r="F108" s="165">
        <f t="shared" si="7"/>
        <v>561.91</v>
      </c>
    </row>
    <row r="109" spans="1:6" ht="13.5" customHeight="1" x14ac:dyDescent="0.25">
      <c r="A109" s="176" t="s">
        <v>207</v>
      </c>
      <c r="B109" s="159"/>
      <c r="C109" s="160" t="s">
        <v>205</v>
      </c>
      <c r="D109" s="161">
        <v>57</v>
      </c>
      <c r="E109" s="162">
        <v>6.77</v>
      </c>
      <c r="F109" s="165">
        <f t="shared" si="7"/>
        <v>385.89</v>
      </c>
    </row>
    <row r="110" spans="1:6" ht="13.5" customHeight="1" x14ac:dyDescent="0.25">
      <c r="A110" s="176" t="s">
        <v>58</v>
      </c>
      <c r="B110" s="159"/>
      <c r="C110" s="166" t="s">
        <v>208</v>
      </c>
      <c r="D110" s="161">
        <v>3</v>
      </c>
      <c r="E110" s="162">
        <v>5</v>
      </c>
      <c r="F110" s="165">
        <f t="shared" ref="F110:F129" si="8">D110*E110</f>
        <v>15</v>
      </c>
    </row>
    <row r="111" spans="1:6" ht="13.5" customHeight="1" x14ac:dyDescent="0.25">
      <c r="A111" s="176" t="s">
        <v>210</v>
      </c>
      <c r="B111" s="159"/>
      <c r="C111" s="166" t="s">
        <v>209</v>
      </c>
      <c r="D111" s="161">
        <v>10</v>
      </c>
      <c r="E111" s="162">
        <v>5</v>
      </c>
      <c r="F111" s="165">
        <f t="shared" si="8"/>
        <v>50</v>
      </c>
    </row>
    <row r="112" spans="1:6" ht="15.75" customHeight="1" x14ac:dyDescent="0.25">
      <c r="A112" s="176" t="s">
        <v>213</v>
      </c>
      <c r="B112" s="159"/>
      <c r="C112" s="166" t="s">
        <v>211</v>
      </c>
      <c r="D112" s="161">
        <v>20</v>
      </c>
      <c r="E112" s="162">
        <v>607</v>
      </c>
      <c r="F112" s="165">
        <f t="shared" si="8"/>
        <v>12140</v>
      </c>
    </row>
    <row r="113" spans="1:6" ht="15.75" customHeight="1" x14ac:dyDescent="0.25">
      <c r="A113" s="176" t="s">
        <v>213</v>
      </c>
      <c r="B113" s="159"/>
      <c r="C113" s="166" t="s">
        <v>212</v>
      </c>
      <c r="D113" s="161">
        <v>99</v>
      </c>
      <c r="E113" s="162">
        <v>607</v>
      </c>
      <c r="F113" s="165">
        <f t="shared" si="8"/>
        <v>60093</v>
      </c>
    </row>
    <row r="114" spans="1:6" ht="15.75" customHeight="1" x14ac:dyDescent="0.25">
      <c r="A114" s="176" t="s">
        <v>210</v>
      </c>
      <c r="B114" s="159"/>
      <c r="C114" s="166" t="s">
        <v>215</v>
      </c>
      <c r="D114" s="161">
        <v>635</v>
      </c>
      <c r="E114" s="162">
        <v>5</v>
      </c>
      <c r="F114" s="165">
        <f t="shared" si="8"/>
        <v>3175</v>
      </c>
    </row>
    <row r="115" spans="1:6" ht="15.75" customHeight="1" x14ac:dyDescent="0.25">
      <c r="A115" s="176" t="s">
        <v>210</v>
      </c>
      <c r="B115" s="159"/>
      <c r="C115" s="166" t="s">
        <v>214</v>
      </c>
      <c r="D115" s="161">
        <v>33</v>
      </c>
      <c r="E115" s="162">
        <v>5</v>
      </c>
      <c r="F115" s="165">
        <f t="shared" si="8"/>
        <v>165</v>
      </c>
    </row>
    <row r="116" spans="1:6" ht="15.75" customHeight="1" x14ac:dyDescent="0.25">
      <c r="A116" s="176" t="s">
        <v>59</v>
      </c>
      <c r="B116" s="159"/>
      <c r="C116" s="166" t="s">
        <v>216</v>
      </c>
      <c r="D116" s="161">
        <v>72</v>
      </c>
      <c r="E116" s="162">
        <v>92.8</v>
      </c>
      <c r="F116" s="165">
        <f t="shared" si="8"/>
        <v>6681.5999999999995</v>
      </c>
    </row>
    <row r="117" spans="1:6" ht="15.75" customHeight="1" x14ac:dyDescent="0.25">
      <c r="A117" s="176" t="s">
        <v>220</v>
      </c>
      <c r="B117" s="159"/>
      <c r="C117" s="166" t="s">
        <v>217</v>
      </c>
      <c r="D117" s="161">
        <v>59</v>
      </c>
      <c r="E117" s="162">
        <v>76.14</v>
      </c>
      <c r="F117" s="165">
        <f t="shared" si="8"/>
        <v>4492.26</v>
      </c>
    </row>
    <row r="118" spans="1:6" ht="15.75" customHeight="1" x14ac:dyDescent="0.25">
      <c r="A118" s="176" t="s">
        <v>60</v>
      </c>
      <c r="B118" s="159"/>
      <c r="C118" s="166" t="s">
        <v>218</v>
      </c>
      <c r="D118" s="161">
        <v>240</v>
      </c>
      <c r="E118" s="162">
        <v>68.88</v>
      </c>
      <c r="F118" s="165">
        <f t="shared" si="8"/>
        <v>16531.199999999997</v>
      </c>
    </row>
    <row r="119" spans="1:6" ht="15.75" customHeight="1" x14ac:dyDescent="0.25">
      <c r="A119" s="176" t="s">
        <v>61</v>
      </c>
      <c r="B119" s="159"/>
      <c r="C119" s="166" t="s">
        <v>219</v>
      </c>
      <c r="D119" s="161">
        <v>239</v>
      </c>
      <c r="E119" s="162">
        <v>17.12</v>
      </c>
      <c r="F119" s="165">
        <f t="shared" si="8"/>
        <v>4091.6800000000003</v>
      </c>
    </row>
    <row r="120" spans="1:6" ht="15.75" customHeight="1" x14ac:dyDescent="0.25">
      <c r="A120" s="176" t="s">
        <v>63</v>
      </c>
      <c r="B120" s="159"/>
      <c r="C120" s="166" t="s">
        <v>221</v>
      </c>
      <c r="D120" s="161">
        <v>1700</v>
      </c>
      <c r="E120" s="162">
        <v>13.51</v>
      </c>
      <c r="F120" s="165">
        <f t="shared" si="8"/>
        <v>22967</v>
      </c>
    </row>
    <row r="121" spans="1:6" ht="15.75" customHeight="1" x14ac:dyDescent="0.25">
      <c r="A121" s="176" t="s">
        <v>62</v>
      </c>
      <c r="B121" s="159"/>
      <c r="C121" s="166" t="s">
        <v>222</v>
      </c>
      <c r="D121" s="161">
        <v>925</v>
      </c>
      <c r="E121" s="162">
        <v>13.51</v>
      </c>
      <c r="F121" s="165">
        <f t="shared" si="8"/>
        <v>12496.75</v>
      </c>
    </row>
    <row r="122" spans="1:6" ht="15.75" customHeight="1" x14ac:dyDescent="0.25">
      <c r="A122" s="176" t="s">
        <v>231</v>
      </c>
      <c r="B122" s="159"/>
      <c r="C122" s="166" t="s">
        <v>223</v>
      </c>
      <c r="D122" s="161">
        <f>11+34</f>
        <v>45</v>
      </c>
      <c r="E122" s="162">
        <v>188</v>
      </c>
      <c r="F122" s="165">
        <f t="shared" si="8"/>
        <v>8460</v>
      </c>
    </row>
    <row r="123" spans="1:6" ht="15.75" customHeight="1" x14ac:dyDescent="0.25">
      <c r="A123" s="176" t="s">
        <v>232</v>
      </c>
      <c r="B123" s="159"/>
      <c r="C123" s="166" t="s">
        <v>224</v>
      </c>
      <c r="D123" s="161">
        <v>294</v>
      </c>
      <c r="E123" s="162">
        <v>13</v>
      </c>
      <c r="F123" s="165">
        <f t="shared" si="8"/>
        <v>3822</v>
      </c>
    </row>
    <row r="124" spans="1:6" ht="15.75" customHeight="1" x14ac:dyDescent="0.25">
      <c r="A124" s="176" t="s">
        <v>232</v>
      </c>
      <c r="B124" s="159"/>
      <c r="C124" s="166" t="s">
        <v>225</v>
      </c>
      <c r="D124" s="161">
        <v>4</v>
      </c>
      <c r="E124" s="162">
        <v>6.5</v>
      </c>
      <c r="F124" s="165">
        <f t="shared" si="8"/>
        <v>26</v>
      </c>
    </row>
    <row r="125" spans="1:6" ht="15.75" customHeight="1" x14ac:dyDescent="0.25">
      <c r="A125" s="176" t="s">
        <v>230</v>
      </c>
      <c r="B125" s="159"/>
      <c r="C125" s="166" t="s">
        <v>226</v>
      </c>
      <c r="D125" s="161">
        <f>2+7</f>
        <v>9</v>
      </c>
      <c r="E125" s="162">
        <v>1711</v>
      </c>
      <c r="F125" s="165">
        <f t="shared" si="8"/>
        <v>15399</v>
      </c>
    </row>
    <row r="126" spans="1:6" ht="15.75" customHeight="1" x14ac:dyDescent="0.25">
      <c r="A126" s="176" t="s">
        <v>230</v>
      </c>
      <c r="B126" s="159"/>
      <c r="C126" s="166" t="s">
        <v>227</v>
      </c>
      <c r="D126" s="161">
        <f>1+4</f>
        <v>5</v>
      </c>
      <c r="E126" s="162">
        <v>1713</v>
      </c>
      <c r="F126" s="165">
        <f t="shared" si="8"/>
        <v>8565</v>
      </c>
    </row>
    <row r="127" spans="1:6" ht="15.75" customHeight="1" x14ac:dyDescent="0.25">
      <c r="A127" s="176" t="s">
        <v>230</v>
      </c>
      <c r="B127" s="159"/>
      <c r="C127" s="166" t="s">
        <v>228</v>
      </c>
      <c r="D127" s="161">
        <v>1</v>
      </c>
      <c r="E127" s="162"/>
      <c r="F127" s="165"/>
    </row>
    <row r="128" spans="1:6" ht="15.75" customHeight="1" x14ac:dyDescent="0.25">
      <c r="A128" s="176" t="s">
        <v>230</v>
      </c>
      <c r="B128" s="159"/>
      <c r="C128" s="166" t="s">
        <v>229</v>
      </c>
      <c r="D128" s="161">
        <v>12</v>
      </c>
      <c r="E128" s="162">
        <v>1712</v>
      </c>
      <c r="F128" s="165">
        <f t="shared" si="8"/>
        <v>20544</v>
      </c>
    </row>
    <row r="129" spans="1:8" ht="15.75" customHeight="1" x14ac:dyDescent="0.25">
      <c r="A129" s="176" t="s">
        <v>243</v>
      </c>
      <c r="B129" s="159"/>
      <c r="C129" s="166" t="s">
        <v>235</v>
      </c>
      <c r="D129" s="161">
        <v>4</v>
      </c>
      <c r="E129" s="162">
        <v>23</v>
      </c>
      <c r="F129" s="165">
        <f t="shared" si="8"/>
        <v>92</v>
      </c>
    </row>
    <row r="130" spans="1:8" ht="15.75" customHeight="1" x14ac:dyDescent="0.25">
      <c r="A130" s="176" t="s">
        <v>244</v>
      </c>
      <c r="B130" s="167"/>
      <c r="C130" s="160" t="s">
        <v>236</v>
      </c>
      <c r="D130" s="161">
        <v>10</v>
      </c>
      <c r="E130" s="162">
        <v>10.5</v>
      </c>
      <c r="F130" s="165">
        <f t="shared" ref="F130:F147" si="9">D130*E130</f>
        <v>105</v>
      </c>
      <c r="H130" s="28"/>
    </row>
    <row r="131" spans="1:8" ht="15.75" customHeight="1" x14ac:dyDescent="0.25">
      <c r="A131" s="176" t="s">
        <v>245</v>
      </c>
      <c r="B131" s="167"/>
      <c r="C131" s="160" t="s">
        <v>237</v>
      </c>
      <c r="D131" s="161">
        <v>2</v>
      </c>
      <c r="E131" s="162">
        <v>6.03</v>
      </c>
      <c r="F131" s="165">
        <f t="shared" si="9"/>
        <v>12.06</v>
      </c>
    </row>
    <row r="132" spans="1:8" ht="15.75" customHeight="1" x14ac:dyDescent="0.25">
      <c r="A132" s="176" t="s">
        <v>246</v>
      </c>
      <c r="B132" s="167"/>
      <c r="C132" s="160" t="s">
        <v>238</v>
      </c>
      <c r="D132" s="161">
        <f>61+72</f>
        <v>133</v>
      </c>
      <c r="E132" s="162">
        <v>9.43</v>
      </c>
      <c r="F132" s="165">
        <f t="shared" si="9"/>
        <v>1254.19</v>
      </c>
    </row>
    <row r="133" spans="1:8" ht="15.75" customHeight="1" x14ac:dyDescent="0.25">
      <c r="A133" s="176" t="s">
        <v>247</v>
      </c>
      <c r="B133" s="167"/>
      <c r="C133" s="160" t="s">
        <v>239</v>
      </c>
      <c r="D133" s="161">
        <v>482</v>
      </c>
      <c r="E133" s="162">
        <v>9.43</v>
      </c>
      <c r="F133" s="165">
        <f t="shared" si="9"/>
        <v>4545.26</v>
      </c>
    </row>
    <row r="134" spans="1:8" ht="15.75" customHeight="1" x14ac:dyDescent="0.25">
      <c r="A134" s="176" t="s">
        <v>248</v>
      </c>
      <c r="B134" s="167"/>
      <c r="C134" s="160" t="s">
        <v>240</v>
      </c>
      <c r="D134" s="161">
        <f>67+20</f>
        <v>87</v>
      </c>
      <c r="E134" s="162">
        <v>9.43</v>
      </c>
      <c r="F134" s="165">
        <f t="shared" si="9"/>
        <v>820.41</v>
      </c>
    </row>
    <row r="135" spans="1:8" ht="15.75" customHeight="1" x14ac:dyDescent="0.25">
      <c r="A135" s="176" t="s">
        <v>249</v>
      </c>
      <c r="B135" s="167"/>
      <c r="C135" s="160" t="s">
        <v>241</v>
      </c>
      <c r="D135" s="161">
        <f>86+45</f>
        <v>131</v>
      </c>
      <c r="E135" s="162">
        <v>9.43</v>
      </c>
      <c r="F135" s="165">
        <f t="shared" si="9"/>
        <v>1235.33</v>
      </c>
    </row>
    <row r="136" spans="1:8" ht="15.75" customHeight="1" x14ac:dyDescent="0.25">
      <c r="A136" s="176" t="s">
        <v>250</v>
      </c>
      <c r="B136" s="167"/>
      <c r="C136" s="160" t="s">
        <v>242</v>
      </c>
      <c r="D136" s="161">
        <f>56+108</f>
        <v>164</v>
      </c>
      <c r="E136" s="162">
        <v>9.43</v>
      </c>
      <c r="F136" s="165">
        <f t="shared" si="9"/>
        <v>1546.52</v>
      </c>
    </row>
    <row r="137" spans="1:8" ht="15.75" customHeight="1" x14ac:dyDescent="0.25">
      <c r="A137" s="176" t="s">
        <v>251</v>
      </c>
      <c r="B137" s="167"/>
      <c r="C137" s="160" t="s">
        <v>271</v>
      </c>
      <c r="D137" s="161">
        <f>102+2600</f>
        <v>2702</v>
      </c>
      <c r="E137" s="162">
        <v>141.94999999999999</v>
      </c>
      <c r="F137" s="165">
        <f t="shared" si="9"/>
        <v>383548.89999999997</v>
      </c>
    </row>
    <row r="138" spans="1:8" ht="15.75" customHeight="1" x14ac:dyDescent="0.25">
      <c r="A138" s="176" t="s">
        <v>252</v>
      </c>
      <c r="B138" s="167"/>
      <c r="C138" s="160" t="s">
        <v>272</v>
      </c>
      <c r="D138" s="161">
        <f>2+513</f>
        <v>515</v>
      </c>
      <c r="E138" s="162">
        <v>188.80199999999999</v>
      </c>
      <c r="F138" s="165">
        <f t="shared" si="9"/>
        <v>97233.03</v>
      </c>
    </row>
    <row r="139" spans="1:8" ht="15.75" customHeight="1" x14ac:dyDescent="0.25">
      <c r="A139" s="176" t="s">
        <v>252</v>
      </c>
      <c r="B139" s="167"/>
      <c r="C139" s="160" t="s">
        <v>273</v>
      </c>
      <c r="D139" s="161">
        <v>1</v>
      </c>
      <c r="E139" s="162">
        <v>188.8</v>
      </c>
      <c r="F139" s="165">
        <f t="shared" si="9"/>
        <v>188.8</v>
      </c>
    </row>
    <row r="140" spans="1:8" ht="15.75" customHeight="1" x14ac:dyDescent="0.25">
      <c r="A140" s="176" t="s">
        <v>253</v>
      </c>
      <c r="B140" s="167"/>
      <c r="C140" s="160" t="s">
        <v>274</v>
      </c>
      <c r="D140" s="161">
        <f>28+10</f>
        <v>38</v>
      </c>
      <c r="E140" s="162">
        <v>464.4</v>
      </c>
      <c r="F140" s="165">
        <f t="shared" si="9"/>
        <v>17647.2</v>
      </c>
    </row>
    <row r="141" spans="1:8" ht="15.75" customHeight="1" x14ac:dyDescent="0.25">
      <c r="A141" s="176" t="s">
        <v>254</v>
      </c>
      <c r="B141" s="167"/>
      <c r="C141" s="160" t="s">
        <v>275</v>
      </c>
      <c r="D141" s="161">
        <f>51+10</f>
        <v>61</v>
      </c>
      <c r="E141" s="162">
        <v>467.4</v>
      </c>
      <c r="F141" s="165">
        <f t="shared" si="9"/>
        <v>28511.399999999998</v>
      </c>
    </row>
    <row r="142" spans="1:8" ht="15.75" customHeight="1" x14ac:dyDescent="0.25">
      <c r="A142" s="176" t="s">
        <v>252</v>
      </c>
      <c r="B142" s="167"/>
      <c r="C142" s="160" t="s">
        <v>276</v>
      </c>
      <c r="D142" s="161">
        <f>5+15</f>
        <v>20</v>
      </c>
      <c r="E142" s="162">
        <v>141.94999999999999</v>
      </c>
      <c r="F142" s="165">
        <f t="shared" si="9"/>
        <v>2839</v>
      </c>
    </row>
    <row r="143" spans="1:8" ht="15.75" customHeight="1" x14ac:dyDescent="0.25">
      <c r="A143" s="176" t="s">
        <v>127</v>
      </c>
      <c r="B143" s="167"/>
      <c r="C143" s="160" t="s">
        <v>277</v>
      </c>
      <c r="D143" s="161">
        <f>11+40</f>
        <v>51</v>
      </c>
      <c r="E143" s="162">
        <v>460.2</v>
      </c>
      <c r="F143" s="165">
        <f t="shared" si="9"/>
        <v>23470.2</v>
      </c>
    </row>
    <row r="144" spans="1:8" ht="15.75" customHeight="1" x14ac:dyDescent="0.25">
      <c r="A144" s="176" t="s">
        <v>127</v>
      </c>
      <c r="B144" s="167"/>
      <c r="C144" s="160" t="s">
        <v>278</v>
      </c>
      <c r="D144" s="161">
        <f>1+13</f>
        <v>14</v>
      </c>
      <c r="E144" s="162">
        <v>460.2</v>
      </c>
      <c r="F144" s="165">
        <f t="shared" si="9"/>
        <v>6442.8</v>
      </c>
    </row>
    <row r="145" spans="1:8" ht="15.75" customHeight="1" x14ac:dyDescent="0.25">
      <c r="A145" s="176" t="s">
        <v>255</v>
      </c>
      <c r="B145" s="167"/>
      <c r="C145" s="160" t="s">
        <v>279</v>
      </c>
      <c r="D145" s="161">
        <v>2</v>
      </c>
      <c r="E145" s="162">
        <v>467.5</v>
      </c>
      <c r="F145" s="165">
        <f t="shared" si="9"/>
        <v>935</v>
      </c>
    </row>
    <row r="146" spans="1:8" ht="15.75" customHeight="1" x14ac:dyDescent="0.25">
      <c r="A146" s="52" t="s">
        <v>234</v>
      </c>
      <c r="B146" s="167"/>
      <c r="C146" s="160" t="s">
        <v>281</v>
      </c>
      <c r="D146" s="161">
        <v>2</v>
      </c>
      <c r="E146" s="162"/>
      <c r="F146" s="165"/>
    </row>
    <row r="147" spans="1:8" ht="15.75" customHeight="1" x14ac:dyDescent="0.25">
      <c r="A147" s="176" t="s">
        <v>234</v>
      </c>
      <c r="B147" s="167"/>
      <c r="C147" s="160" t="s">
        <v>280</v>
      </c>
      <c r="D147" s="161">
        <v>27</v>
      </c>
      <c r="E147" s="162">
        <v>14.15</v>
      </c>
      <c r="F147" s="165">
        <f t="shared" si="9"/>
        <v>382.05</v>
      </c>
    </row>
    <row r="148" spans="1:8" ht="15.75" customHeight="1" x14ac:dyDescent="0.25">
      <c r="A148" s="176" t="s">
        <v>256</v>
      </c>
      <c r="B148" s="167"/>
      <c r="C148" s="160" t="s">
        <v>282</v>
      </c>
      <c r="D148" s="161">
        <v>10</v>
      </c>
      <c r="E148" s="162">
        <v>17</v>
      </c>
      <c r="F148" s="165">
        <f t="shared" ref="F148:F165" si="10">D148*E148</f>
        <v>170</v>
      </c>
    </row>
    <row r="149" spans="1:8" ht="15.75" customHeight="1" x14ac:dyDescent="0.25">
      <c r="A149" s="176" t="s">
        <v>257</v>
      </c>
      <c r="B149" s="167"/>
      <c r="C149" s="160" t="s">
        <v>283</v>
      </c>
      <c r="D149" s="161">
        <f>3+2</f>
        <v>5</v>
      </c>
      <c r="E149" s="162">
        <v>980</v>
      </c>
      <c r="F149" s="165">
        <f t="shared" si="10"/>
        <v>4900</v>
      </c>
      <c r="H149" s="28"/>
    </row>
    <row r="150" spans="1:8" ht="15.75" customHeight="1" x14ac:dyDescent="0.25">
      <c r="A150" s="176" t="s">
        <v>258</v>
      </c>
      <c r="B150" s="167"/>
      <c r="C150" s="160" t="s">
        <v>284</v>
      </c>
      <c r="D150" s="161">
        <v>167</v>
      </c>
      <c r="E150" s="162">
        <v>5.8</v>
      </c>
      <c r="F150" s="165">
        <f t="shared" si="10"/>
        <v>968.6</v>
      </c>
    </row>
    <row r="151" spans="1:8" ht="15.75" customHeight="1" x14ac:dyDescent="0.25">
      <c r="A151" s="176" t="s">
        <v>259</v>
      </c>
      <c r="B151" s="167"/>
      <c r="C151" s="160" t="s">
        <v>285</v>
      </c>
      <c r="D151" s="161">
        <v>3137</v>
      </c>
      <c r="E151" s="162">
        <v>4.58</v>
      </c>
      <c r="F151" s="165">
        <f t="shared" si="10"/>
        <v>14367.460000000001</v>
      </c>
    </row>
    <row r="152" spans="1:8" ht="15.75" customHeight="1" x14ac:dyDescent="0.25">
      <c r="A152" s="176" t="s">
        <v>260</v>
      </c>
      <c r="B152" s="167"/>
      <c r="C152" s="160" t="s">
        <v>286</v>
      </c>
      <c r="D152" s="161">
        <f>10+25</f>
        <v>35</v>
      </c>
      <c r="E152" s="162">
        <v>125</v>
      </c>
      <c r="F152" s="165">
        <f t="shared" si="10"/>
        <v>4375</v>
      </c>
    </row>
    <row r="153" spans="1:8" ht="15.75" customHeight="1" x14ac:dyDescent="0.25">
      <c r="A153" s="176" t="s">
        <v>261</v>
      </c>
      <c r="B153" s="167"/>
      <c r="C153" s="160" t="s">
        <v>287</v>
      </c>
      <c r="D153" s="161">
        <v>1</v>
      </c>
      <c r="E153" s="162">
        <v>61.6</v>
      </c>
      <c r="F153" s="165">
        <f t="shared" si="10"/>
        <v>61.6</v>
      </c>
    </row>
    <row r="154" spans="1:8" ht="15.75" customHeight="1" x14ac:dyDescent="0.25">
      <c r="A154" s="176" t="s">
        <v>127</v>
      </c>
      <c r="B154" s="167"/>
      <c r="C154" s="160" t="s">
        <v>288</v>
      </c>
      <c r="D154" s="161">
        <f>1+46</f>
        <v>47</v>
      </c>
      <c r="E154" s="162">
        <v>16.43</v>
      </c>
      <c r="F154" s="165">
        <f t="shared" si="10"/>
        <v>772.21</v>
      </c>
    </row>
    <row r="155" spans="1:8" ht="15.75" customHeight="1" x14ac:dyDescent="0.25">
      <c r="A155" s="176" t="s">
        <v>263</v>
      </c>
      <c r="B155" s="167"/>
      <c r="C155" s="160" t="s">
        <v>289</v>
      </c>
      <c r="D155" s="161">
        <f>705+2494</f>
        <v>3199</v>
      </c>
      <c r="E155" s="162">
        <v>0.71</v>
      </c>
      <c r="F155" s="165">
        <f t="shared" si="10"/>
        <v>2271.29</v>
      </c>
    </row>
    <row r="156" spans="1:8" ht="15.75" customHeight="1" x14ac:dyDescent="0.25">
      <c r="A156" s="176" t="s">
        <v>263</v>
      </c>
      <c r="B156" s="167"/>
      <c r="C156" s="160" t="s">
        <v>290</v>
      </c>
      <c r="D156" s="161">
        <f>1140+2494</f>
        <v>3634</v>
      </c>
      <c r="E156" s="162">
        <v>0.8</v>
      </c>
      <c r="F156" s="165">
        <f t="shared" si="10"/>
        <v>2907.2000000000003</v>
      </c>
    </row>
    <row r="157" spans="1:8" ht="15.75" customHeight="1" x14ac:dyDescent="0.25">
      <c r="A157" s="176" t="s">
        <v>262</v>
      </c>
      <c r="B157" s="167"/>
      <c r="C157" s="160" t="s">
        <v>291</v>
      </c>
      <c r="D157" s="161">
        <v>1587</v>
      </c>
      <c r="E157" s="162">
        <v>3.5</v>
      </c>
      <c r="F157" s="165">
        <f t="shared" si="10"/>
        <v>5554.5</v>
      </c>
    </row>
    <row r="158" spans="1:8" ht="15.75" customHeight="1" x14ac:dyDescent="0.25">
      <c r="A158" s="176" t="s">
        <v>264</v>
      </c>
      <c r="B158" s="167"/>
      <c r="C158" s="160" t="s">
        <v>292</v>
      </c>
      <c r="D158" s="161">
        <v>25488</v>
      </c>
      <c r="E158" s="162">
        <v>4.0999999999999996</v>
      </c>
      <c r="F158" s="165">
        <f t="shared" si="10"/>
        <v>104500.79999999999</v>
      </c>
    </row>
    <row r="159" spans="1:8" ht="15.75" customHeight="1" x14ac:dyDescent="0.25">
      <c r="A159" s="176" t="s">
        <v>265</v>
      </c>
      <c r="B159" s="167"/>
      <c r="C159" s="160" t="s">
        <v>293</v>
      </c>
      <c r="D159" s="161">
        <v>3392</v>
      </c>
      <c r="E159" s="162">
        <v>1</v>
      </c>
      <c r="F159" s="165">
        <f t="shared" si="10"/>
        <v>3392</v>
      </c>
    </row>
    <row r="160" spans="1:8" ht="15.75" customHeight="1" x14ac:dyDescent="0.25">
      <c r="A160" s="176" t="s">
        <v>266</v>
      </c>
      <c r="B160" s="167"/>
      <c r="C160" s="160" t="s">
        <v>295</v>
      </c>
      <c r="D160" s="161">
        <v>135</v>
      </c>
      <c r="E160" s="162">
        <v>75</v>
      </c>
      <c r="F160" s="165">
        <f t="shared" si="10"/>
        <v>10125</v>
      </c>
    </row>
    <row r="161" spans="1:9" ht="15.75" customHeight="1" x14ac:dyDescent="0.25">
      <c r="A161" s="176" t="s">
        <v>266</v>
      </c>
      <c r="B161" s="167"/>
      <c r="C161" s="160" t="s">
        <v>294</v>
      </c>
      <c r="D161" s="161">
        <v>1</v>
      </c>
      <c r="E161" s="162">
        <v>115.01</v>
      </c>
      <c r="F161" s="165">
        <f t="shared" si="10"/>
        <v>115.01</v>
      </c>
    </row>
    <row r="162" spans="1:9" ht="15.75" customHeight="1" x14ac:dyDescent="0.25">
      <c r="A162" s="176" t="s">
        <v>267</v>
      </c>
      <c r="B162" s="167"/>
      <c r="C162" s="160" t="s">
        <v>296</v>
      </c>
      <c r="D162" s="161">
        <f>6+37</f>
        <v>43</v>
      </c>
      <c r="E162" s="162">
        <v>3517</v>
      </c>
      <c r="F162" s="165">
        <f t="shared" si="10"/>
        <v>151231</v>
      </c>
    </row>
    <row r="163" spans="1:9" ht="15.75" customHeight="1" x14ac:dyDescent="0.25">
      <c r="A163" s="176" t="s">
        <v>267</v>
      </c>
      <c r="B163" s="167"/>
      <c r="C163" s="160" t="s">
        <v>297</v>
      </c>
      <c r="D163" s="161">
        <f>7+9</f>
        <v>16</v>
      </c>
      <c r="E163" s="162">
        <v>3050</v>
      </c>
      <c r="F163" s="165">
        <f t="shared" si="10"/>
        <v>48800</v>
      </c>
    </row>
    <row r="164" spans="1:9" ht="15.75" customHeight="1" x14ac:dyDescent="0.25">
      <c r="A164" s="176" t="s">
        <v>267</v>
      </c>
      <c r="B164" s="167"/>
      <c r="C164" s="160" t="s">
        <v>298</v>
      </c>
      <c r="D164" s="161">
        <v>1</v>
      </c>
      <c r="E164" s="162">
        <v>2011</v>
      </c>
      <c r="F164" s="165">
        <f t="shared" si="10"/>
        <v>2011</v>
      </c>
    </row>
    <row r="165" spans="1:9" ht="15.75" customHeight="1" x14ac:dyDescent="0.25">
      <c r="A165" s="52" t="s">
        <v>127</v>
      </c>
      <c r="B165" s="167"/>
      <c r="C165" s="160" t="s">
        <v>299</v>
      </c>
      <c r="D165" s="161">
        <v>4</v>
      </c>
      <c r="E165" s="162"/>
      <c r="F165" s="165">
        <f t="shared" si="10"/>
        <v>0</v>
      </c>
    </row>
    <row r="166" spans="1:9" ht="15.75" customHeight="1" x14ac:dyDescent="0.25">
      <c r="A166" s="176" t="s">
        <v>268</v>
      </c>
      <c r="B166" s="159"/>
      <c r="C166" s="160" t="s">
        <v>300</v>
      </c>
      <c r="D166" s="161">
        <v>2</v>
      </c>
      <c r="E166" s="162">
        <v>35</v>
      </c>
      <c r="F166" s="165">
        <f t="shared" ref="F166:F168" si="11">D166*E166</f>
        <v>70</v>
      </c>
    </row>
    <row r="167" spans="1:9" ht="15.75" customHeight="1" x14ac:dyDescent="0.25">
      <c r="A167" s="176" t="s">
        <v>270</v>
      </c>
      <c r="B167" s="159"/>
      <c r="C167" s="160" t="s">
        <v>301</v>
      </c>
      <c r="D167" s="161">
        <v>4</v>
      </c>
      <c r="E167" s="162"/>
      <c r="F167" s="165"/>
      <c r="H167" s="28"/>
    </row>
    <row r="168" spans="1:9" ht="15.75" customHeight="1" x14ac:dyDescent="0.25">
      <c r="A168" s="176" t="s">
        <v>269</v>
      </c>
      <c r="B168" s="159"/>
      <c r="C168" s="160" t="s">
        <v>302</v>
      </c>
      <c r="D168" s="161">
        <v>2</v>
      </c>
      <c r="E168" s="162"/>
      <c r="F168" s="165">
        <f t="shared" si="11"/>
        <v>0</v>
      </c>
    </row>
    <row r="169" spans="1:9" ht="16.5" thickBot="1" x14ac:dyDescent="0.25">
      <c r="A169" s="168" t="s">
        <v>1</v>
      </c>
      <c r="B169" s="169"/>
      <c r="C169" s="169"/>
      <c r="D169" s="169"/>
      <c r="E169" s="169"/>
      <c r="F169" s="170">
        <f>SUM(F4:F168)</f>
        <v>4597988.76</v>
      </c>
    </row>
    <row r="170" spans="1:9" ht="15" x14ac:dyDescent="0.2">
      <c r="B170" s="172"/>
      <c r="C170" s="173"/>
      <c r="D170" s="173"/>
      <c r="E170" s="174"/>
      <c r="F170" s="171"/>
    </row>
    <row r="171" spans="1:9" ht="15.75" x14ac:dyDescent="0.2">
      <c r="A171" s="44" t="s">
        <v>9</v>
      </c>
      <c r="B171" s="44"/>
      <c r="C171" s="35" t="s">
        <v>22</v>
      </c>
      <c r="D171" s="53"/>
      <c r="E171" s="53"/>
      <c r="F171" s="53"/>
      <c r="H171" s="28"/>
    </row>
    <row r="172" spans="1:9" ht="15" x14ac:dyDescent="0.2">
      <c r="B172" s="172"/>
      <c r="C172" s="24" t="s">
        <v>23</v>
      </c>
      <c r="D172" s="173"/>
      <c r="E172" s="174"/>
      <c r="F172" s="171"/>
      <c r="I172" s="28"/>
    </row>
    <row r="173" spans="1:9" ht="15" x14ac:dyDescent="0.2">
      <c r="A173" s="7"/>
      <c r="B173" s="171"/>
      <c r="C173" s="171"/>
      <c r="D173" s="171"/>
      <c r="E173" s="171"/>
      <c r="F173" s="171"/>
    </row>
    <row r="174" spans="1:9" ht="15" x14ac:dyDescent="0.2">
      <c r="A174" s="178" t="s">
        <v>303</v>
      </c>
      <c r="B174" s="55" t="s">
        <v>441</v>
      </c>
      <c r="C174" s="55"/>
      <c r="D174" s="55"/>
      <c r="E174" s="55"/>
      <c r="F174" s="55"/>
    </row>
    <row r="175" spans="1:9" ht="15" x14ac:dyDescent="0.2">
      <c r="C175" s="24"/>
    </row>
  </sheetData>
  <mergeCells count="5">
    <mergeCell ref="A171:B171"/>
    <mergeCell ref="A1:F1"/>
    <mergeCell ref="A2:F2"/>
    <mergeCell ref="B174:F174"/>
    <mergeCell ref="A169:E169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zoomScale="80" zoomScaleNormal="80" workbookViewId="0">
      <selection activeCell="K3" sqref="K3"/>
    </sheetView>
  </sheetViews>
  <sheetFormatPr defaultColWidth="9.140625" defaultRowHeight="15.75" customHeight="1" x14ac:dyDescent="0.2"/>
  <cols>
    <col min="1" max="1" width="17.5703125" style="56" customWidth="1"/>
    <col min="2" max="2" width="18.42578125" style="59" customWidth="1"/>
    <col min="3" max="3" width="24" style="58" customWidth="1"/>
    <col min="4" max="4" width="13.28515625" style="58" customWidth="1"/>
    <col min="5" max="5" width="21.5703125" style="58" customWidth="1"/>
    <col min="6" max="6" width="14" style="57" customWidth="1"/>
    <col min="7" max="7" width="22.42578125" style="56" customWidth="1"/>
    <col min="8" max="8" width="6.85546875" style="56" customWidth="1"/>
    <col min="9" max="9" width="12.42578125" style="56" bestFit="1" customWidth="1"/>
    <col min="10" max="11" width="9.140625" style="56"/>
    <col min="12" max="13" width="10.28515625" style="56" bestFit="1" customWidth="1"/>
    <col min="14" max="16384" width="9.140625" style="56"/>
  </cols>
  <sheetData>
    <row r="1" spans="1:8" s="68" customFormat="1" ht="20.25" customHeight="1" x14ac:dyDescent="0.25">
      <c r="A1" s="105" t="str">
        <f>+[1]Inventario!$A$2:$G$2</f>
        <v>DIRECCION GENERAL DE ETICA E INTEGRIDAD GUBERNAMENTAL</v>
      </c>
      <c r="B1" s="106"/>
      <c r="C1" s="106"/>
      <c r="D1" s="106"/>
      <c r="E1" s="106"/>
      <c r="F1" s="106"/>
      <c r="G1" s="107"/>
      <c r="H1" s="69"/>
    </row>
    <row r="2" spans="1:8" s="66" customFormat="1" ht="23.25" customHeight="1" thickBot="1" x14ac:dyDescent="0.25">
      <c r="A2" s="108" t="s">
        <v>321</v>
      </c>
      <c r="B2" s="109"/>
      <c r="C2" s="109"/>
      <c r="D2" s="109"/>
      <c r="E2" s="109"/>
      <c r="F2" s="109"/>
      <c r="G2" s="110"/>
      <c r="H2" s="67"/>
    </row>
    <row r="3" spans="1:8" s="65" customFormat="1" ht="48" thickBot="1" x14ac:dyDescent="0.25">
      <c r="A3" s="111" t="s">
        <v>10</v>
      </c>
      <c r="B3" s="112" t="s">
        <v>2</v>
      </c>
      <c r="C3" s="112" t="s">
        <v>3</v>
      </c>
      <c r="D3" s="112" t="s">
        <v>313</v>
      </c>
      <c r="E3" s="113" t="s">
        <v>6</v>
      </c>
      <c r="F3" s="114" t="s">
        <v>0</v>
      </c>
      <c r="G3" s="115" t="s">
        <v>5</v>
      </c>
    </row>
    <row r="4" spans="1:8" ht="17.100000000000001" customHeight="1" x14ac:dyDescent="0.25">
      <c r="A4" s="116" t="s">
        <v>319</v>
      </c>
      <c r="B4" s="117"/>
      <c r="C4" s="118" t="s">
        <v>318</v>
      </c>
      <c r="D4" s="119">
        <v>4</v>
      </c>
      <c r="E4" s="120">
        <v>41266</v>
      </c>
      <c r="F4" s="121" t="s">
        <v>320</v>
      </c>
      <c r="G4" s="122">
        <f>+E4*F4</f>
        <v>12900989.58</v>
      </c>
    </row>
    <row r="5" spans="1:8" ht="17.100000000000001" customHeight="1" x14ac:dyDescent="0.25">
      <c r="A5" s="116" t="s">
        <v>319</v>
      </c>
      <c r="B5" s="117"/>
      <c r="C5" s="123" t="s">
        <v>318</v>
      </c>
      <c r="D5" s="124">
        <v>6</v>
      </c>
      <c r="E5" s="125">
        <v>76342</v>
      </c>
      <c r="F5" s="126" t="s">
        <v>320</v>
      </c>
      <c r="G5" s="127">
        <f>+E5*F5</f>
        <v>23866799.460000001</v>
      </c>
    </row>
    <row r="6" spans="1:8" ht="17.100000000000001" customHeight="1" x14ac:dyDescent="0.25">
      <c r="A6" s="116" t="s">
        <v>319</v>
      </c>
      <c r="B6" s="117"/>
      <c r="C6" s="123" t="s">
        <v>318</v>
      </c>
      <c r="D6" s="124">
        <v>8</v>
      </c>
      <c r="E6" s="125">
        <v>66991</v>
      </c>
      <c r="F6" s="126" t="s">
        <v>320</v>
      </c>
      <c r="G6" s="127">
        <f>+E6*F6</f>
        <v>20943396.329999998</v>
      </c>
    </row>
    <row r="7" spans="1:8" ht="17.100000000000001" customHeight="1" x14ac:dyDescent="0.25">
      <c r="A7" s="116" t="s">
        <v>319</v>
      </c>
      <c r="B7" s="117"/>
      <c r="C7" s="123" t="s">
        <v>318</v>
      </c>
      <c r="D7" s="124">
        <v>10</v>
      </c>
      <c r="E7" s="125">
        <v>1497</v>
      </c>
      <c r="F7" s="128">
        <v>312.63</v>
      </c>
      <c r="G7" s="127">
        <f>+E7*F7</f>
        <v>468007.11</v>
      </c>
    </row>
    <row r="8" spans="1:8" ht="17.100000000000001" customHeight="1" x14ac:dyDescent="0.25">
      <c r="A8" s="116" t="s">
        <v>319</v>
      </c>
      <c r="B8" s="117"/>
      <c r="C8" s="123" t="s">
        <v>318</v>
      </c>
      <c r="D8" s="124">
        <v>12</v>
      </c>
      <c r="E8" s="125">
        <v>1689</v>
      </c>
      <c r="F8" s="128">
        <v>312.63</v>
      </c>
      <c r="G8" s="127">
        <f>+E8*F8</f>
        <v>528032.06999999995</v>
      </c>
    </row>
    <row r="9" spans="1:8" ht="17.100000000000001" customHeight="1" x14ac:dyDescent="0.25">
      <c r="A9" s="116" t="s">
        <v>319</v>
      </c>
      <c r="B9" s="117"/>
      <c r="C9" s="123" t="s">
        <v>318</v>
      </c>
      <c r="D9" s="124">
        <v>14</v>
      </c>
      <c r="E9" s="125">
        <v>1794</v>
      </c>
      <c r="F9" s="129">
        <v>312.63</v>
      </c>
      <c r="G9" s="130">
        <f>+E9*F9</f>
        <v>560858.22</v>
      </c>
    </row>
    <row r="10" spans="1:8" ht="17.100000000000001" customHeight="1" x14ac:dyDescent="0.25">
      <c r="A10" s="116" t="s">
        <v>319</v>
      </c>
      <c r="B10" s="117"/>
      <c r="C10" s="123" t="s">
        <v>318</v>
      </c>
      <c r="D10" s="124">
        <v>16</v>
      </c>
      <c r="E10" s="125">
        <v>9989</v>
      </c>
      <c r="F10" s="129">
        <v>312.63</v>
      </c>
      <c r="G10" s="130">
        <f>+E10*F10</f>
        <v>3122861.07</v>
      </c>
    </row>
    <row r="11" spans="1:8" ht="17.100000000000001" customHeight="1" x14ac:dyDescent="0.25">
      <c r="A11" s="116" t="s">
        <v>319</v>
      </c>
      <c r="B11" s="117"/>
      <c r="C11" s="123" t="s">
        <v>318</v>
      </c>
      <c r="D11" s="124">
        <v>18</v>
      </c>
      <c r="E11" s="125">
        <v>3428</v>
      </c>
      <c r="F11" s="129">
        <v>312.63</v>
      </c>
      <c r="G11" s="130">
        <f>+E11*F11</f>
        <v>1071695.6399999999</v>
      </c>
    </row>
    <row r="12" spans="1:8" ht="17.100000000000001" customHeight="1" x14ac:dyDescent="0.25">
      <c r="A12" s="116" t="s">
        <v>319</v>
      </c>
      <c r="B12" s="117"/>
      <c r="C12" s="123" t="s">
        <v>318</v>
      </c>
      <c r="D12" s="124">
        <v>20</v>
      </c>
      <c r="E12" s="125">
        <v>19381</v>
      </c>
      <c r="F12" s="128">
        <v>312.63</v>
      </c>
      <c r="G12" s="127">
        <f>+E12*F12</f>
        <v>6059082.0300000003</v>
      </c>
    </row>
    <row r="13" spans="1:8" ht="17.100000000000001" customHeight="1" x14ac:dyDescent="0.25">
      <c r="A13" s="116" t="s">
        <v>319</v>
      </c>
      <c r="B13" s="117"/>
      <c r="C13" s="123" t="s">
        <v>318</v>
      </c>
      <c r="D13" s="124">
        <v>22</v>
      </c>
      <c r="E13" s="125">
        <v>29132</v>
      </c>
      <c r="F13" s="128">
        <v>312.63</v>
      </c>
      <c r="G13" s="127">
        <f>+E13*F13</f>
        <v>9107537.1600000001</v>
      </c>
    </row>
    <row r="14" spans="1:8" ht="17.100000000000001" customHeight="1" x14ac:dyDescent="0.25">
      <c r="A14" s="116" t="s">
        <v>319</v>
      </c>
      <c r="B14" s="117"/>
      <c r="C14" s="123" t="s">
        <v>318</v>
      </c>
      <c r="D14" s="124">
        <v>24</v>
      </c>
      <c r="E14" s="125">
        <v>12969</v>
      </c>
      <c r="F14" s="128">
        <v>312.63</v>
      </c>
      <c r="G14" s="127">
        <f>+E14*F14</f>
        <v>4054498.4699999997</v>
      </c>
    </row>
    <row r="15" spans="1:8" ht="17.100000000000001" customHeight="1" x14ac:dyDescent="0.25">
      <c r="A15" s="116" t="s">
        <v>319</v>
      </c>
      <c r="B15" s="117"/>
      <c r="C15" s="123" t="s">
        <v>318</v>
      </c>
      <c r="D15" s="124">
        <v>26</v>
      </c>
      <c r="E15" s="125">
        <v>6872</v>
      </c>
      <c r="F15" s="128">
        <v>312.63</v>
      </c>
      <c r="G15" s="127">
        <f>+E15*F15</f>
        <v>2148393.36</v>
      </c>
    </row>
    <row r="16" spans="1:8" ht="17.100000000000001" customHeight="1" x14ac:dyDescent="0.25">
      <c r="A16" s="116" t="s">
        <v>317</v>
      </c>
      <c r="B16" s="117"/>
      <c r="C16" s="123" t="s">
        <v>316</v>
      </c>
      <c r="D16" s="124">
        <v>4</v>
      </c>
      <c r="E16" s="125">
        <v>0</v>
      </c>
      <c r="F16" s="128">
        <v>312.63</v>
      </c>
      <c r="G16" s="127">
        <f>+E16*F16</f>
        <v>0</v>
      </c>
    </row>
    <row r="17" spans="1:7" ht="17.100000000000001" customHeight="1" x14ac:dyDescent="0.25">
      <c r="A17" s="116" t="s">
        <v>317</v>
      </c>
      <c r="B17" s="117"/>
      <c r="C17" s="123" t="s">
        <v>316</v>
      </c>
      <c r="D17" s="124">
        <v>6</v>
      </c>
      <c r="E17" s="125">
        <v>0</v>
      </c>
      <c r="F17" s="128">
        <v>156.76</v>
      </c>
      <c r="G17" s="127">
        <f>+E17*F17</f>
        <v>0</v>
      </c>
    </row>
    <row r="18" spans="1:7" ht="17.100000000000001" customHeight="1" x14ac:dyDescent="0.25">
      <c r="A18" s="116" t="s">
        <v>317</v>
      </c>
      <c r="B18" s="117"/>
      <c r="C18" s="123" t="s">
        <v>316</v>
      </c>
      <c r="D18" s="124">
        <v>8</v>
      </c>
      <c r="E18" s="125">
        <v>0</v>
      </c>
      <c r="F18" s="128">
        <v>156.76</v>
      </c>
      <c r="G18" s="127">
        <f>+E18*F18</f>
        <v>0</v>
      </c>
    </row>
    <row r="19" spans="1:7" ht="17.100000000000001" customHeight="1" x14ac:dyDescent="0.25">
      <c r="A19" s="116" t="s">
        <v>317</v>
      </c>
      <c r="B19" s="117"/>
      <c r="C19" s="123" t="s">
        <v>316</v>
      </c>
      <c r="D19" s="124">
        <v>10</v>
      </c>
      <c r="E19" s="125">
        <v>0</v>
      </c>
      <c r="F19" s="128">
        <v>156.76</v>
      </c>
      <c r="G19" s="127">
        <f>+E19*F19</f>
        <v>0</v>
      </c>
    </row>
    <row r="20" spans="1:7" ht="17.100000000000001" customHeight="1" x14ac:dyDescent="0.25">
      <c r="A20" s="116" t="s">
        <v>317</v>
      </c>
      <c r="B20" s="117"/>
      <c r="C20" s="123" t="s">
        <v>316</v>
      </c>
      <c r="D20" s="124">
        <v>12</v>
      </c>
      <c r="E20" s="125">
        <v>0</v>
      </c>
      <c r="F20" s="128">
        <v>156.76</v>
      </c>
      <c r="G20" s="127">
        <f>+E20*F20</f>
        <v>0</v>
      </c>
    </row>
    <row r="21" spans="1:7" ht="17.100000000000001" customHeight="1" x14ac:dyDescent="0.25">
      <c r="A21" s="116" t="s">
        <v>317</v>
      </c>
      <c r="B21" s="117"/>
      <c r="C21" s="123" t="s">
        <v>316</v>
      </c>
      <c r="D21" s="124">
        <v>14</v>
      </c>
      <c r="E21" s="125">
        <v>0</v>
      </c>
      <c r="F21" s="128">
        <v>156.76</v>
      </c>
      <c r="G21" s="127">
        <f>+E21*F21</f>
        <v>0</v>
      </c>
    </row>
    <row r="22" spans="1:7" ht="17.100000000000001" customHeight="1" x14ac:dyDescent="0.25">
      <c r="A22" s="116" t="s">
        <v>317</v>
      </c>
      <c r="B22" s="117"/>
      <c r="C22" s="123" t="s">
        <v>316</v>
      </c>
      <c r="D22" s="124">
        <v>16</v>
      </c>
      <c r="E22" s="125">
        <v>0</v>
      </c>
      <c r="F22" s="128">
        <v>156.76</v>
      </c>
      <c r="G22" s="127">
        <f>+E22*F22</f>
        <v>0</v>
      </c>
    </row>
    <row r="23" spans="1:7" ht="17.100000000000001" customHeight="1" x14ac:dyDescent="0.25">
      <c r="A23" s="116" t="s">
        <v>317</v>
      </c>
      <c r="B23" s="117"/>
      <c r="C23" s="123" t="s">
        <v>316</v>
      </c>
      <c r="D23" s="124">
        <v>18</v>
      </c>
      <c r="E23" s="125">
        <v>0</v>
      </c>
      <c r="F23" s="128">
        <v>156.76</v>
      </c>
      <c r="G23" s="127">
        <f>+E23*F23</f>
        <v>0</v>
      </c>
    </row>
    <row r="24" spans="1:7" ht="16.5" customHeight="1" x14ac:dyDescent="0.25">
      <c r="A24" s="116" t="s">
        <v>317</v>
      </c>
      <c r="B24" s="117"/>
      <c r="C24" s="123" t="s">
        <v>316</v>
      </c>
      <c r="D24" s="124">
        <v>20</v>
      </c>
      <c r="E24" s="125">
        <v>0</v>
      </c>
      <c r="F24" s="128">
        <v>156.76</v>
      </c>
      <c r="G24" s="127">
        <f>+E24*F24</f>
        <v>0</v>
      </c>
    </row>
    <row r="25" spans="1:7" ht="16.5" customHeight="1" x14ac:dyDescent="0.25">
      <c r="A25" s="116" t="s">
        <v>317</v>
      </c>
      <c r="B25" s="117"/>
      <c r="C25" s="123" t="s">
        <v>316</v>
      </c>
      <c r="D25" s="124">
        <v>22</v>
      </c>
      <c r="E25" s="125">
        <v>0</v>
      </c>
      <c r="F25" s="128">
        <v>156.76</v>
      </c>
      <c r="G25" s="127">
        <f>+E25*F25</f>
        <v>0</v>
      </c>
    </row>
    <row r="26" spans="1:7" ht="16.5" customHeight="1" x14ac:dyDescent="0.25">
      <c r="A26" s="116" t="s">
        <v>317</v>
      </c>
      <c r="B26" s="117"/>
      <c r="C26" s="123" t="s">
        <v>316</v>
      </c>
      <c r="D26" s="124">
        <v>24</v>
      </c>
      <c r="E26" s="125">
        <v>0</v>
      </c>
      <c r="F26" s="128">
        <v>156.76</v>
      </c>
      <c r="G26" s="127">
        <f>+E26*F26</f>
        <v>0</v>
      </c>
    </row>
    <row r="27" spans="1:7" ht="17.100000000000001" customHeight="1" x14ac:dyDescent="0.25">
      <c r="A27" s="116" t="s">
        <v>315</v>
      </c>
      <c r="B27" s="117"/>
      <c r="C27" s="123" t="s">
        <v>314</v>
      </c>
      <c r="D27" s="124">
        <v>27</v>
      </c>
      <c r="E27" s="125">
        <v>985</v>
      </c>
      <c r="F27" s="131">
        <v>477</v>
      </c>
      <c r="G27" s="127">
        <f>+E27*F27</f>
        <v>469845</v>
      </c>
    </row>
    <row r="28" spans="1:7" ht="17.100000000000001" customHeight="1" x14ac:dyDescent="0.25">
      <c r="A28" s="116" t="s">
        <v>315</v>
      </c>
      <c r="B28" s="117"/>
      <c r="C28" s="123" t="s">
        <v>314</v>
      </c>
      <c r="D28" s="124">
        <v>28</v>
      </c>
      <c r="E28" s="125">
        <v>0</v>
      </c>
      <c r="F28" s="131">
        <v>477</v>
      </c>
      <c r="G28" s="127">
        <f>+E28*F28</f>
        <v>0</v>
      </c>
    </row>
    <row r="29" spans="1:7" ht="17.100000000000001" customHeight="1" x14ac:dyDescent="0.25">
      <c r="A29" s="116" t="s">
        <v>315</v>
      </c>
      <c r="B29" s="117"/>
      <c r="C29" s="123" t="s">
        <v>314</v>
      </c>
      <c r="D29" s="124">
        <v>29</v>
      </c>
      <c r="E29" s="125">
        <v>29</v>
      </c>
      <c r="F29" s="132">
        <v>477</v>
      </c>
      <c r="G29" s="130">
        <f>+E29*F29</f>
        <v>13833</v>
      </c>
    </row>
    <row r="30" spans="1:7" ht="17.100000000000001" customHeight="1" x14ac:dyDescent="0.25">
      <c r="A30" s="116" t="s">
        <v>315</v>
      </c>
      <c r="B30" s="117"/>
      <c r="C30" s="123" t="s">
        <v>314</v>
      </c>
      <c r="D30" s="124">
        <v>30</v>
      </c>
      <c r="E30" s="125">
        <v>4</v>
      </c>
      <c r="F30" s="131">
        <v>477</v>
      </c>
      <c r="G30" s="127">
        <f>+E30*F30</f>
        <v>1908</v>
      </c>
    </row>
    <row r="31" spans="1:7" ht="17.100000000000001" customHeight="1" x14ac:dyDescent="0.25">
      <c r="A31" s="116" t="s">
        <v>315</v>
      </c>
      <c r="B31" s="117"/>
      <c r="C31" s="123" t="s">
        <v>314</v>
      </c>
      <c r="D31" s="124">
        <v>31</v>
      </c>
      <c r="E31" s="125">
        <v>3726</v>
      </c>
      <c r="F31" s="132">
        <v>477</v>
      </c>
      <c r="G31" s="130">
        <f>+E31*F31</f>
        <v>1777302</v>
      </c>
    </row>
    <row r="32" spans="1:7" ht="17.100000000000001" customHeight="1" x14ac:dyDescent="0.25">
      <c r="A32" s="116" t="s">
        <v>315</v>
      </c>
      <c r="B32" s="117"/>
      <c r="C32" s="123" t="s">
        <v>314</v>
      </c>
      <c r="D32" s="124">
        <v>32</v>
      </c>
      <c r="E32" s="125">
        <v>0</v>
      </c>
      <c r="F32" s="131">
        <v>477</v>
      </c>
      <c r="G32" s="127">
        <f>+E32*F32</f>
        <v>0</v>
      </c>
    </row>
    <row r="33" spans="1:10" ht="17.100000000000001" customHeight="1" x14ac:dyDescent="0.25">
      <c r="A33" s="116" t="s">
        <v>315</v>
      </c>
      <c r="B33" s="117"/>
      <c r="C33" s="123" t="s">
        <v>314</v>
      </c>
      <c r="D33" s="124">
        <v>33</v>
      </c>
      <c r="E33" s="125">
        <v>2</v>
      </c>
      <c r="F33" s="131">
        <v>477</v>
      </c>
      <c r="G33" s="127">
        <f>+E33*F33</f>
        <v>954</v>
      </c>
    </row>
    <row r="34" spans="1:10" ht="17.100000000000001" customHeight="1" x14ac:dyDescent="0.25">
      <c r="A34" s="116" t="s">
        <v>315</v>
      </c>
      <c r="B34" s="117"/>
      <c r="C34" s="123" t="s">
        <v>314</v>
      </c>
      <c r="D34" s="124">
        <v>34</v>
      </c>
      <c r="E34" s="125">
        <v>6596</v>
      </c>
      <c r="F34" s="131">
        <v>500</v>
      </c>
      <c r="G34" s="127">
        <f>+E34*F34</f>
        <v>3298000</v>
      </c>
    </row>
    <row r="35" spans="1:10" ht="16.5" customHeight="1" x14ac:dyDescent="0.25">
      <c r="A35" s="116" t="s">
        <v>315</v>
      </c>
      <c r="B35" s="117"/>
      <c r="C35" s="123" t="s">
        <v>314</v>
      </c>
      <c r="D35" s="124">
        <v>35</v>
      </c>
      <c r="E35" s="125">
        <v>11098</v>
      </c>
      <c r="F35" s="131">
        <v>500</v>
      </c>
      <c r="G35" s="127">
        <f>+E35*F35</f>
        <v>5549000</v>
      </c>
    </row>
    <row r="36" spans="1:10" ht="17.100000000000001" customHeight="1" x14ac:dyDescent="0.25">
      <c r="A36" s="116" t="s">
        <v>315</v>
      </c>
      <c r="B36" s="117"/>
      <c r="C36" s="123" t="s">
        <v>314</v>
      </c>
      <c r="D36" s="124">
        <v>36</v>
      </c>
      <c r="E36" s="125">
        <v>12216</v>
      </c>
      <c r="F36" s="131">
        <v>500</v>
      </c>
      <c r="G36" s="127">
        <f>+E36*F36</f>
        <v>6108000</v>
      </c>
    </row>
    <row r="37" spans="1:10" ht="17.100000000000001" customHeight="1" x14ac:dyDescent="0.25">
      <c r="A37" s="116" t="s">
        <v>315</v>
      </c>
      <c r="B37" s="117"/>
      <c r="C37" s="123" t="s">
        <v>314</v>
      </c>
      <c r="D37" s="124">
        <v>37</v>
      </c>
      <c r="E37" s="125">
        <v>21826</v>
      </c>
      <c r="F37" s="131">
        <v>500</v>
      </c>
      <c r="G37" s="127">
        <f>+E37*F37</f>
        <v>10913000</v>
      </c>
    </row>
    <row r="38" spans="1:10" ht="17.100000000000001" customHeight="1" x14ac:dyDescent="0.25">
      <c r="A38" s="116" t="s">
        <v>315</v>
      </c>
      <c r="B38" s="117"/>
      <c r="C38" s="123" t="s">
        <v>314</v>
      </c>
      <c r="D38" s="124">
        <v>38</v>
      </c>
      <c r="E38" s="125">
        <v>19948</v>
      </c>
      <c r="F38" s="131">
        <v>500</v>
      </c>
      <c r="G38" s="127">
        <f>+E38*F38</f>
        <v>9974000</v>
      </c>
    </row>
    <row r="39" spans="1:10" ht="17.100000000000001" customHeight="1" x14ac:dyDescent="0.25">
      <c r="A39" s="116" t="s">
        <v>315</v>
      </c>
      <c r="B39" s="117"/>
      <c r="C39" s="123" t="s">
        <v>314</v>
      </c>
      <c r="D39" s="124">
        <v>39</v>
      </c>
      <c r="E39" s="125">
        <v>26857</v>
      </c>
      <c r="F39" s="131">
        <v>500</v>
      </c>
      <c r="G39" s="127">
        <f>+E39*F39</f>
        <v>13428500</v>
      </c>
      <c r="J39" s="64"/>
    </row>
    <row r="40" spans="1:10" ht="17.100000000000001" customHeight="1" x14ac:dyDescent="0.25">
      <c r="A40" s="116" t="s">
        <v>315</v>
      </c>
      <c r="B40" s="117"/>
      <c r="C40" s="123" t="s">
        <v>314</v>
      </c>
      <c r="D40" s="124">
        <v>40</v>
      </c>
      <c r="E40" s="125">
        <v>17371</v>
      </c>
      <c r="F40" s="131">
        <v>500</v>
      </c>
      <c r="G40" s="127">
        <f>+E40*F40</f>
        <v>8685500</v>
      </c>
    </row>
    <row r="41" spans="1:10" ht="17.100000000000001" customHeight="1" thickBot="1" x14ac:dyDescent="0.3">
      <c r="A41" s="116"/>
      <c r="B41" s="117"/>
      <c r="C41" s="123"/>
      <c r="D41" s="124"/>
      <c r="E41" s="125"/>
      <c r="F41" s="131"/>
      <c r="G41" s="127"/>
    </row>
    <row r="42" spans="1:10" ht="42.75" customHeight="1" thickBot="1" x14ac:dyDescent="0.25">
      <c r="A42" s="133" t="s">
        <v>10</v>
      </c>
      <c r="B42" s="113" t="s">
        <v>2</v>
      </c>
      <c r="C42" s="113" t="s">
        <v>3</v>
      </c>
      <c r="D42" s="113" t="s">
        <v>313</v>
      </c>
      <c r="E42" s="113" t="s">
        <v>6</v>
      </c>
      <c r="F42" s="134" t="s">
        <v>0</v>
      </c>
      <c r="G42" s="135" t="s">
        <v>5</v>
      </c>
    </row>
    <row r="43" spans="1:10" ht="17.100000000000001" customHeight="1" x14ac:dyDescent="0.25">
      <c r="A43" s="136" t="s">
        <v>315</v>
      </c>
      <c r="B43" s="137"/>
      <c r="C43" s="138" t="s">
        <v>314</v>
      </c>
      <c r="D43" s="119">
        <v>41</v>
      </c>
      <c r="E43" s="120">
        <v>17124</v>
      </c>
      <c r="F43" s="139">
        <v>500</v>
      </c>
      <c r="G43" s="122">
        <f>+E43*F43</f>
        <v>8562000</v>
      </c>
      <c r="I43" s="64"/>
    </row>
    <row r="44" spans="1:10" ht="17.100000000000001" customHeight="1" x14ac:dyDescent="0.25">
      <c r="A44" s="116" t="s">
        <v>315</v>
      </c>
      <c r="B44" s="117"/>
      <c r="C44" s="140" t="s">
        <v>314</v>
      </c>
      <c r="D44" s="124">
        <v>42</v>
      </c>
      <c r="E44" s="125">
        <v>7568</v>
      </c>
      <c r="F44" s="131">
        <v>500</v>
      </c>
      <c r="G44" s="127">
        <f>+E44*F44</f>
        <v>3784000</v>
      </c>
      <c r="I44" s="64"/>
    </row>
    <row r="45" spans="1:10" ht="17.100000000000001" customHeight="1" x14ac:dyDescent="0.25">
      <c r="A45" s="116" t="s">
        <v>315</v>
      </c>
      <c r="B45" s="117"/>
      <c r="C45" s="140" t="s">
        <v>314</v>
      </c>
      <c r="D45" s="124">
        <v>43</v>
      </c>
      <c r="E45" s="125">
        <v>295</v>
      </c>
      <c r="F45" s="131">
        <v>500</v>
      </c>
      <c r="G45" s="127">
        <f>+E45*F45</f>
        <v>147500</v>
      </c>
    </row>
    <row r="46" spans="1:10" ht="17.100000000000001" customHeight="1" x14ac:dyDescent="0.25">
      <c r="A46" s="116" t="s">
        <v>315</v>
      </c>
      <c r="B46" s="117"/>
      <c r="C46" s="140" t="s">
        <v>314</v>
      </c>
      <c r="D46" s="124">
        <v>44</v>
      </c>
      <c r="E46" s="125">
        <v>95</v>
      </c>
      <c r="F46" s="131">
        <v>500</v>
      </c>
      <c r="G46" s="127">
        <f>+E46*F46</f>
        <v>47500</v>
      </c>
    </row>
    <row r="47" spans="1:10" ht="17.100000000000001" customHeight="1" x14ac:dyDescent="0.25">
      <c r="A47" s="116" t="s">
        <v>312</v>
      </c>
      <c r="B47" s="117"/>
      <c r="C47" s="140" t="s">
        <v>311</v>
      </c>
      <c r="D47" s="124">
        <v>27</v>
      </c>
      <c r="E47" s="125">
        <v>1219</v>
      </c>
      <c r="F47" s="131">
        <v>477</v>
      </c>
      <c r="G47" s="127">
        <f>+E47*F47</f>
        <v>581463</v>
      </c>
    </row>
    <row r="48" spans="1:10" ht="17.100000000000001" customHeight="1" x14ac:dyDescent="0.25">
      <c r="A48" s="116" t="s">
        <v>312</v>
      </c>
      <c r="B48" s="117"/>
      <c r="C48" s="140" t="s">
        <v>311</v>
      </c>
      <c r="D48" s="124">
        <v>28</v>
      </c>
      <c r="E48" s="125">
        <v>42</v>
      </c>
      <c r="F48" s="131">
        <v>477</v>
      </c>
      <c r="G48" s="127">
        <f>+E48*F48</f>
        <v>20034</v>
      </c>
    </row>
    <row r="49" spans="1:10" ht="17.100000000000001" customHeight="1" x14ac:dyDescent="0.25">
      <c r="A49" s="116" t="s">
        <v>312</v>
      </c>
      <c r="B49" s="117"/>
      <c r="C49" s="140" t="s">
        <v>311</v>
      </c>
      <c r="D49" s="124">
        <v>29</v>
      </c>
      <c r="E49" s="125">
        <v>18202</v>
      </c>
      <c r="F49" s="131">
        <v>477</v>
      </c>
      <c r="G49" s="127">
        <f>+E49*F49</f>
        <v>8682354</v>
      </c>
    </row>
    <row r="50" spans="1:10" ht="17.100000000000001" customHeight="1" x14ac:dyDescent="0.25">
      <c r="A50" s="116" t="s">
        <v>312</v>
      </c>
      <c r="B50" s="117"/>
      <c r="C50" s="140" t="s">
        <v>311</v>
      </c>
      <c r="D50" s="124">
        <v>30</v>
      </c>
      <c r="E50" s="125">
        <v>2815</v>
      </c>
      <c r="F50" s="131">
        <v>477</v>
      </c>
      <c r="G50" s="127">
        <f>+E50*F50</f>
        <v>1342755</v>
      </c>
    </row>
    <row r="51" spans="1:10" ht="17.100000000000001" customHeight="1" x14ac:dyDescent="0.25">
      <c r="A51" s="116" t="s">
        <v>312</v>
      </c>
      <c r="B51" s="117"/>
      <c r="C51" s="140" t="s">
        <v>311</v>
      </c>
      <c r="D51" s="124">
        <v>31</v>
      </c>
      <c r="E51" s="125">
        <v>19760</v>
      </c>
      <c r="F51" s="131">
        <v>477</v>
      </c>
      <c r="G51" s="127">
        <f>+E51*F51</f>
        <v>9425520</v>
      </c>
    </row>
    <row r="52" spans="1:10" s="59" customFormat="1" ht="17.100000000000001" customHeight="1" x14ac:dyDescent="0.25">
      <c r="A52" s="116" t="s">
        <v>312</v>
      </c>
      <c r="B52" s="117"/>
      <c r="C52" s="140" t="s">
        <v>311</v>
      </c>
      <c r="D52" s="124">
        <v>32</v>
      </c>
      <c r="E52" s="125">
        <v>1587</v>
      </c>
      <c r="F52" s="131">
        <v>477</v>
      </c>
      <c r="G52" s="127">
        <f>+E52*F52</f>
        <v>756999</v>
      </c>
    </row>
    <row r="53" spans="1:10" ht="17.100000000000001" customHeight="1" x14ac:dyDescent="0.25">
      <c r="A53" s="116" t="s">
        <v>312</v>
      </c>
      <c r="B53" s="117"/>
      <c r="C53" s="140" t="s">
        <v>311</v>
      </c>
      <c r="D53" s="124">
        <v>33</v>
      </c>
      <c r="E53" s="125">
        <v>184</v>
      </c>
      <c r="F53" s="131">
        <v>477</v>
      </c>
      <c r="G53" s="127">
        <f>+E53*F53</f>
        <v>87768</v>
      </c>
    </row>
    <row r="54" spans="1:10" s="59" customFormat="1" ht="17.100000000000001" customHeight="1" x14ac:dyDescent="0.25">
      <c r="A54" s="116" t="s">
        <v>312</v>
      </c>
      <c r="B54" s="117"/>
      <c r="C54" s="140" t="s">
        <v>311</v>
      </c>
      <c r="D54" s="124">
        <v>34</v>
      </c>
      <c r="E54" s="125">
        <v>3367</v>
      </c>
      <c r="F54" s="131">
        <v>500</v>
      </c>
      <c r="G54" s="127">
        <f>+E54*F54</f>
        <v>1683500</v>
      </c>
      <c r="I54" s="63"/>
    </row>
    <row r="55" spans="1:10" s="59" customFormat="1" ht="17.100000000000001" customHeight="1" x14ac:dyDescent="0.25">
      <c r="A55" s="116" t="s">
        <v>312</v>
      </c>
      <c r="B55" s="117"/>
      <c r="C55" s="140" t="s">
        <v>311</v>
      </c>
      <c r="D55" s="124">
        <v>35</v>
      </c>
      <c r="E55" s="125">
        <v>7418</v>
      </c>
      <c r="F55" s="131">
        <v>500</v>
      </c>
      <c r="G55" s="127">
        <f>+E55*F55</f>
        <v>3709000</v>
      </c>
      <c r="J55" s="63"/>
    </row>
    <row r="56" spans="1:10" s="59" customFormat="1" ht="17.100000000000001" customHeight="1" x14ac:dyDescent="0.25">
      <c r="A56" s="116" t="s">
        <v>312</v>
      </c>
      <c r="B56" s="117"/>
      <c r="C56" s="140" t="s">
        <v>311</v>
      </c>
      <c r="D56" s="124">
        <v>36</v>
      </c>
      <c r="E56" s="125">
        <v>540</v>
      </c>
      <c r="F56" s="131">
        <v>500</v>
      </c>
      <c r="G56" s="127">
        <f>+E56*F56</f>
        <v>270000</v>
      </c>
    </row>
    <row r="57" spans="1:10" s="59" customFormat="1" ht="17.100000000000001" customHeight="1" x14ac:dyDescent="0.25">
      <c r="A57" s="116" t="s">
        <v>312</v>
      </c>
      <c r="B57" s="117"/>
      <c r="C57" s="140" t="s">
        <v>311</v>
      </c>
      <c r="D57" s="124">
        <v>37</v>
      </c>
      <c r="E57" s="125">
        <v>245</v>
      </c>
      <c r="F57" s="131">
        <v>500</v>
      </c>
      <c r="G57" s="127">
        <f>+E57*F57</f>
        <v>122500</v>
      </c>
    </row>
    <row r="58" spans="1:10" s="59" customFormat="1" ht="17.100000000000001" customHeight="1" x14ac:dyDescent="0.25">
      <c r="A58" s="116" t="s">
        <v>312</v>
      </c>
      <c r="B58" s="117"/>
      <c r="C58" s="140" t="s">
        <v>311</v>
      </c>
      <c r="D58" s="124">
        <v>38</v>
      </c>
      <c r="E58" s="125">
        <v>1900</v>
      </c>
      <c r="F58" s="131">
        <v>500</v>
      </c>
      <c r="G58" s="127">
        <f>+E58*F58</f>
        <v>950000</v>
      </c>
    </row>
    <row r="59" spans="1:10" s="59" customFormat="1" ht="17.100000000000001" customHeight="1" x14ac:dyDescent="0.25">
      <c r="A59" s="116" t="s">
        <v>312</v>
      </c>
      <c r="B59" s="117"/>
      <c r="C59" s="140" t="s">
        <v>311</v>
      </c>
      <c r="D59" s="124">
        <v>39</v>
      </c>
      <c r="E59" s="125">
        <v>12348</v>
      </c>
      <c r="F59" s="131">
        <v>500</v>
      </c>
      <c r="G59" s="127">
        <f>+E59*F59</f>
        <v>6174000</v>
      </c>
      <c r="J59" s="62"/>
    </row>
    <row r="60" spans="1:10" s="59" customFormat="1" ht="17.100000000000001" customHeight="1" x14ac:dyDescent="0.25">
      <c r="A60" s="116" t="s">
        <v>312</v>
      </c>
      <c r="B60" s="117"/>
      <c r="C60" s="140" t="s">
        <v>311</v>
      </c>
      <c r="D60" s="124">
        <v>40</v>
      </c>
      <c r="E60" s="125">
        <v>4783</v>
      </c>
      <c r="F60" s="131">
        <v>500</v>
      </c>
      <c r="G60" s="127">
        <f>+E60*F60</f>
        <v>2391500</v>
      </c>
    </row>
    <row r="61" spans="1:10" s="59" customFormat="1" x14ac:dyDescent="0.25">
      <c r="A61" s="116" t="s">
        <v>312</v>
      </c>
      <c r="B61" s="117"/>
      <c r="C61" s="140" t="s">
        <v>311</v>
      </c>
      <c r="D61" s="124">
        <v>41</v>
      </c>
      <c r="E61" s="125">
        <v>7238</v>
      </c>
      <c r="F61" s="131">
        <v>500</v>
      </c>
      <c r="G61" s="127">
        <f>+E61*F61</f>
        <v>3619000</v>
      </c>
    </row>
    <row r="62" spans="1:10" s="59" customFormat="1" ht="15.75" customHeight="1" x14ac:dyDescent="0.25">
      <c r="A62" s="116" t="s">
        <v>312</v>
      </c>
      <c r="B62" s="117"/>
      <c r="C62" s="140" t="s">
        <v>311</v>
      </c>
      <c r="D62" s="124">
        <v>42</v>
      </c>
      <c r="E62" s="125">
        <v>3600</v>
      </c>
      <c r="F62" s="131">
        <v>500</v>
      </c>
      <c r="G62" s="127">
        <f>+E62*F62</f>
        <v>1800000</v>
      </c>
    </row>
    <row r="63" spans="1:10" s="59" customFormat="1" ht="15.75" customHeight="1" x14ac:dyDescent="0.25">
      <c r="A63" s="116" t="s">
        <v>312</v>
      </c>
      <c r="B63" s="117"/>
      <c r="C63" s="140" t="s">
        <v>311</v>
      </c>
      <c r="D63" s="124">
        <v>43</v>
      </c>
      <c r="E63" s="125">
        <v>3513</v>
      </c>
      <c r="F63" s="131">
        <v>500</v>
      </c>
      <c r="G63" s="127">
        <f>+E63*F63</f>
        <v>1756500</v>
      </c>
    </row>
    <row r="64" spans="1:10" s="59" customFormat="1" ht="15.75" customHeight="1" x14ac:dyDescent="0.25">
      <c r="A64" s="116" t="s">
        <v>312</v>
      </c>
      <c r="B64" s="117"/>
      <c r="C64" s="140" t="s">
        <v>311</v>
      </c>
      <c r="D64" s="124">
        <v>44</v>
      </c>
      <c r="E64" s="125">
        <v>1495</v>
      </c>
      <c r="F64" s="131">
        <v>500</v>
      </c>
      <c r="G64" s="127">
        <f>+E64*F64</f>
        <v>747500</v>
      </c>
    </row>
    <row r="65" spans="1:7" s="59" customFormat="1" ht="15.75" customHeight="1" x14ac:dyDescent="0.25">
      <c r="A65" s="116" t="s">
        <v>312</v>
      </c>
      <c r="B65" s="117"/>
      <c r="C65" s="140" t="s">
        <v>311</v>
      </c>
      <c r="D65" s="124">
        <v>45</v>
      </c>
      <c r="E65" s="125">
        <v>495</v>
      </c>
      <c r="F65" s="131">
        <v>500</v>
      </c>
      <c r="G65" s="127">
        <f>+E65*F65</f>
        <v>247500</v>
      </c>
    </row>
    <row r="66" spans="1:7" s="59" customFormat="1" ht="15.75" customHeight="1" x14ac:dyDescent="0.25">
      <c r="A66" s="116" t="s">
        <v>312</v>
      </c>
      <c r="B66" s="117"/>
      <c r="C66" s="140" t="s">
        <v>311</v>
      </c>
      <c r="D66" s="124">
        <v>46</v>
      </c>
      <c r="E66" s="125">
        <v>81</v>
      </c>
      <c r="F66" s="131">
        <v>500</v>
      </c>
      <c r="G66" s="127">
        <f>+E66*F66</f>
        <v>40500</v>
      </c>
    </row>
    <row r="67" spans="1:7" s="59" customFormat="1" ht="15.75" customHeight="1" x14ac:dyDescent="0.25">
      <c r="A67" s="116" t="s">
        <v>310</v>
      </c>
      <c r="B67" s="117"/>
      <c r="C67" s="140" t="s">
        <v>309</v>
      </c>
      <c r="D67" s="124">
        <v>5</v>
      </c>
      <c r="E67" s="125">
        <v>21053</v>
      </c>
      <c r="F67" s="128">
        <v>30.48</v>
      </c>
      <c r="G67" s="127">
        <f>+E67*F67</f>
        <v>641695.44000000006</v>
      </c>
    </row>
    <row r="68" spans="1:7" s="59" customFormat="1" ht="15.75" customHeight="1" x14ac:dyDescent="0.25">
      <c r="A68" s="116" t="s">
        <v>310</v>
      </c>
      <c r="B68" s="117"/>
      <c r="C68" s="140" t="s">
        <v>309</v>
      </c>
      <c r="D68" s="124">
        <v>6</v>
      </c>
      <c r="E68" s="125">
        <v>2400</v>
      </c>
      <c r="F68" s="128">
        <v>30.48</v>
      </c>
      <c r="G68" s="127">
        <f>+E68*F68</f>
        <v>73152</v>
      </c>
    </row>
    <row r="69" spans="1:7" s="59" customFormat="1" ht="15.75" customHeight="1" x14ac:dyDescent="0.25">
      <c r="A69" s="116" t="s">
        <v>310</v>
      </c>
      <c r="B69" s="117"/>
      <c r="C69" s="140" t="s">
        <v>309</v>
      </c>
      <c r="D69" s="124">
        <v>7</v>
      </c>
      <c r="E69" s="125">
        <v>62049</v>
      </c>
      <c r="F69" s="128">
        <v>30.48</v>
      </c>
      <c r="G69" s="127">
        <f>+E69*F69</f>
        <v>1891253.52</v>
      </c>
    </row>
    <row r="70" spans="1:7" s="59" customFormat="1" ht="15.75" customHeight="1" x14ac:dyDescent="0.25">
      <c r="A70" s="116" t="s">
        <v>310</v>
      </c>
      <c r="B70" s="117"/>
      <c r="C70" s="140" t="s">
        <v>309</v>
      </c>
      <c r="D70" s="124">
        <v>8</v>
      </c>
      <c r="E70" s="125">
        <v>118069</v>
      </c>
      <c r="F70" s="128">
        <v>31.41</v>
      </c>
      <c r="G70" s="127">
        <f>+E70*F70</f>
        <v>3708547.29</v>
      </c>
    </row>
    <row r="71" spans="1:7" ht="15.75" customHeight="1" x14ac:dyDescent="0.25">
      <c r="A71" s="116" t="s">
        <v>310</v>
      </c>
      <c r="B71" s="117"/>
      <c r="C71" s="140" t="s">
        <v>309</v>
      </c>
      <c r="D71" s="124">
        <v>9</v>
      </c>
      <c r="E71" s="125">
        <v>56164</v>
      </c>
      <c r="F71" s="128">
        <v>31.41</v>
      </c>
      <c r="G71" s="127">
        <f>+E71*F71</f>
        <v>1764111.24</v>
      </c>
    </row>
    <row r="72" spans="1:7" ht="15.75" customHeight="1" x14ac:dyDescent="0.25">
      <c r="A72" s="116" t="s">
        <v>310</v>
      </c>
      <c r="B72" s="117"/>
      <c r="C72" s="140" t="s">
        <v>309</v>
      </c>
      <c r="D72" s="124">
        <v>10</v>
      </c>
      <c r="E72" s="125">
        <v>0</v>
      </c>
      <c r="F72" s="128">
        <v>31.41</v>
      </c>
      <c r="G72" s="127">
        <f>+E72*F72</f>
        <v>0</v>
      </c>
    </row>
    <row r="73" spans="1:7" ht="15.75" customHeight="1" x14ac:dyDescent="0.25">
      <c r="A73" s="116" t="s">
        <v>307</v>
      </c>
      <c r="B73" s="117"/>
      <c r="C73" s="140" t="s">
        <v>306</v>
      </c>
      <c r="D73" s="124" t="s">
        <v>308</v>
      </c>
      <c r="E73" s="125">
        <v>1190</v>
      </c>
      <c r="F73" s="131">
        <v>436.6</v>
      </c>
      <c r="G73" s="127">
        <f>+E73*F73</f>
        <v>519554</v>
      </c>
    </row>
    <row r="74" spans="1:7" ht="15.75" customHeight="1" x14ac:dyDescent="0.25">
      <c r="A74" s="116" t="s">
        <v>307</v>
      </c>
      <c r="B74" s="117"/>
      <c r="C74" s="140" t="s">
        <v>306</v>
      </c>
      <c r="D74" s="124" t="s">
        <v>305</v>
      </c>
      <c r="E74" s="125">
        <v>61452</v>
      </c>
      <c r="F74" s="128">
        <v>394.65</v>
      </c>
      <c r="G74" s="127">
        <f>+E74*F74</f>
        <v>24252031.799999997</v>
      </c>
    </row>
    <row r="75" spans="1:7" ht="15.75" customHeight="1" x14ac:dyDescent="0.2">
      <c r="A75" s="141"/>
      <c r="B75" s="117"/>
      <c r="C75" s="142"/>
      <c r="D75" s="142"/>
      <c r="E75" s="143"/>
      <c r="F75" s="144"/>
      <c r="G75" s="145"/>
    </row>
    <row r="76" spans="1:7" ht="15.75" customHeight="1" thickBot="1" x14ac:dyDescent="0.25">
      <c r="A76" s="146" t="s">
        <v>1</v>
      </c>
      <c r="B76" s="147"/>
      <c r="C76" s="147"/>
      <c r="D76" s="147"/>
      <c r="E76" s="147"/>
      <c r="F76" s="147"/>
      <c r="G76" s="148">
        <f>SUM(G4:G75)</f>
        <v>234851730.79000002</v>
      </c>
    </row>
    <row r="77" spans="1:7" ht="15.75" customHeight="1" x14ac:dyDescent="0.2">
      <c r="A77" s="149"/>
      <c r="B77" s="150"/>
      <c r="C77" s="151"/>
      <c r="D77" s="151"/>
      <c r="E77" s="151"/>
      <c r="F77" s="152"/>
      <c r="G77" s="149"/>
    </row>
    <row r="78" spans="1:7" ht="15.75" customHeight="1" x14ac:dyDescent="0.2">
      <c r="A78" s="149"/>
      <c r="B78" s="149"/>
      <c r="C78" s="149"/>
      <c r="D78" s="149"/>
      <c r="E78" s="149"/>
      <c r="F78" s="149"/>
      <c r="G78" s="149"/>
    </row>
    <row r="79" spans="1:7" ht="15.75" customHeight="1" x14ac:dyDescent="0.2">
      <c r="A79" s="61" t="s">
        <v>9</v>
      </c>
      <c r="B79" s="153" t="s">
        <v>304</v>
      </c>
      <c r="C79" s="153"/>
      <c r="D79" s="149"/>
      <c r="E79" s="149"/>
      <c r="F79" s="149"/>
      <c r="G79" s="149"/>
    </row>
    <row r="80" spans="1:7" ht="16.5" customHeight="1" x14ac:dyDescent="0.2">
      <c r="D80" s="56"/>
      <c r="F80" s="58"/>
      <c r="G80" s="58"/>
    </row>
    <row r="81" spans="2:6" ht="15.75" customHeight="1" x14ac:dyDescent="0.2">
      <c r="B81" s="56"/>
      <c r="C81" s="56"/>
      <c r="D81" s="56"/>
      <c r="E81" s="56"/>
      <c r="F81" s="56"/>
    </row>
    <row r="82" spans="2:6" ht="16.5" customHeight="1" x14ac:dyDescent="0.2">
      <c r="B82" s="56"/>
      <c r="C82" s="56"/>
      <c r="D82" s="56"/>
      <c r="E82" s="56"/>
      <c r="F82" s="56"/>
    </row>
    <row r="83" spans="2:6" ht="15.75" customHeight="1" x14ac:dyDescent="0.2">
      <c r="B83" s="56"/>
      <c r="C83" s="56"/>
      <c r="D83" s="56"/>
      <c r="E83" s="56"/>
      <c r="F83" s="56"/>
    </row>
    <row r="84" spans="2:6" ht="15.75" customHeight="1" x14ac:dyDescent="0.2">
      <c r="B84" s="56"/>
      <c r="C84" s="56"/>
      <c r="D84" s="56"/>
      <c r="E84" s="56"/>
      <c r="F84" s="56"/>
    </row>
    <row r="85" spans="2:6" ht="15.75" customHeight="1" x14ac:dyDescent="0.2">
      <c r="B85" s="56"/>
      <c r="C85" s="56"/>
      <c r="D85" s="56"/>
      <c r="E85" s="56"/>
      <c r="F85" s="56"/>
    </row>
    <row r="86" spans="2:6" ht="26.25" customHeight="1" x14ac:dyDescent="0.2">
      <c r="B86" s="56"/>
      <c r="C86" s="56"/>
      <c r="D86" s="56"/>
      <c r="E86" s="56"/>
      <c r="F86" s="56"/>
    </row>
    <row r="87" spans="2:6" ht="33.75" customHeight="1" x14ac:dyDescent="0.2">
      <c r="C87" s="60"/>
      <c r="D87" s="60"/>
    </row>
    <row r="88" spans="2:6" ht="38.25" customHeight="1" x14ac:dyDescent="0.2"/>
  </sheetData>
  <mergeCells count="4">
    <mergeCell ref="B79:C79"/>
    <mergeCell ref="A76:F76"/>
    <mergeCell ref="A1:G1"/>
    <mergeCell ref="A2:G2"/>
  </mergeCells>
  <printOptions horizontalCentered="1"/>
  <pageMargins left="0.23622047244094491" right="3.937007874015748E-2" top="0.15748031496062992" bottom="0.70866141732283472" header="1.0236220472440944" footer="0.31496062992125984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65" workbookViewId="0">
      <selection activeCell="F5" sqref="F5:F86"/>
    </sheetView>
  </sheetViews>
  <sheetFormatPr defaultRowHeight="15" x14ac:dyDescent="0.25"/>
  <cols>
    <col min="1" max="1" width="15.7109375" style="70" customWidth="1"/>
    <col min="2" max="2" width="15.85546875" style="70" customWidth="1"/>
    <col min="3" max="3" width="39.7109375" style="70" customWidth="1"/>
    <col min="4" max="4" width="20.7109375" style="70" customWidth="1"/>
    <col min="5" max="5" width="24.28515625" style="70" customWidth="1"/>
    <col min="6" max="6" width="22" style="70" customWidth="1"/>
    <col min="7" max="16384" width="9.140625" style="70"/>
  </cols>
  <sheetData>
    <row r="1" spans="1:6" ht="18" customHeight="1" x14ac:dyDescent="0.25">
      <c r="A1" s="97" t="str">
        <f>+[1]Inventario!$A$2:$G$2</f>
        <v>DIRECCION GENERAL DE ETICA E INTEGRIDAD GUBERNAMENTAL</v>
      </c>
      <c r="B1" s="98"/>
      <c r="C1" s="98"/>
      <c r="D1" s="98"/>
      <c r="E1" s="98"/>
      <c r="F1" s="99"/>
    </row>
    <row r="2" spans="1:6" ht="18" customHeight="1" x14ac:dyDescent="0.25">
      <c r="A2" s="100" t="s">
        <v>323</v>
      </c>
      <c r="B2" s="71"/>
      <c r="C2" s="71"/>
      <c r="D2" s="71"/>
      <c r="E2" s="71"/>
      <c r="F2" s="101"/>
    </row>
    <row r="3" spans="1:6" ht="15.75" thickBot="1" x14ac:dyDescent="0.3">
      <c r="A3" s="102"/>
      <c r="B3" s="103"/>
      <c r="C3" s="103"/>
      <c r="D3" s="103"/>
      <c r="E3" s="103"/>
      <c r="F3" s="104"/>
    </row>
    <row r="4" spans="1:6" ht="45.75" thickBot="1" x14ac:dyDescent="0.3">
      <c r="A4" s="93" t="s">
        <v>10</v>
      </c>
      <c r="B4" s="94" t="s">
        <v>2</v>
      </c>
      <c r="C4" s="94" t="s">
        <v>3</v>
      </c>
      <c r="D4" s="94" t="s">
        <v>6</v>
      </c>
      <c r="E4" s="95" t="s">
        <v>0</v>
      </c>
      <c r="F4" s="96" t="s">
        <v>5</v>
      </c>
    </row>
    <row r="5" spans="1:6" ht="19.5" thickBot="1" x14ac:dyDescent="0.3">
      <c r="A5" s="80" t="s">
        <v>324</v>
      </c>
      <c r="B5" s="81"/>
      <c r="C5" s="82" t="s">
        <v>325</v>
      </c>
      <c r="D5" s="83" t="s">
        <v>326</v>
      </c>
      <c r="E5" s="84" t="s">
        <v>327</v>
      </c>
      <c r="F5" s="85">
        <f t="shared" ref="F5:F68" si="0">D5*E5</f>
        <v>5192</v>
      </c>
    </row>
    <row r="6" spans="1:6" ht="19.5" thickBot="1" x14ac:dyDescent="0.3">
      <c r="A6" s="86" t="s">
        <v>127</v>
      </c>
      <c r="B6" s="72"/>
      <c r="C6" s="79" t="s">
        <v>325</v>
      </c>
      <c r="D6" s="77" t="s">
        <v>328</v>
      </c>
      <c r="E6" s="78" t="s">
        <v>329</v>
      </c>
      <c r="F6" s="85">
        <f t="shared" si="0"/>
        <v>1080</v>
      </c>
    </row>
    <row r="7" spans="1:6" ht="19.5" thickBot="1" x14ac:dyDescent="0.3">
      <c r="A7" s="86" t="s">
        <v>330</v>
      </c>
      <c r="B7" s="72"/>
      <c r="C7" s="76" t="s">
        <v>331</v>
      </c>
      <c r="D7" s="77">
        <f>15+104</f>
        <v>119</v>
      </c>
      <c r="E7" s="78" t="s">
        <v>332</v>
      </c>
      <c r="F7" s="85">
        <f t="shared" si="0"/>
        <v>5932.1500000000005</v>
      </c>
    </row>
    <row r="8" spans="1:6" ht="19.5" thickBot="1" x14ac:dyDescent="0.3">
      <c r="A8" s="86" t="s">
        <v>333</v>
      </c>
      <c r="B8" s="72"/>
      <c r="C8" s="76" t="s">
        <v>334</v>
      </c>
      <c r="D8" s="77" t="s">
        <v>329</v>
      </c>
      <c r="E8" s="78" t="s">
        <v>335</v>
      </c>
      <c r="F8" s="85">
        <f t="shared" si="0"/>
        <v>6426</v>
      </c>
    </row>
    <row r="9" spans="1:6" ht="19.5" thickBot="1" x14ac:dyDescent="0.3">
      <c r="A9" s="86" t="s">
        <v>336</v>
      </c>
      <c r="B9" s="72"/>
      <c r="C9" s="79" t="s">
        <v>337</v>
      </c>
      <c r="D9" s="77">
        <v>3</v>
      </c>
      <c r="E9" s="78"/>
      <c r="F9" s="85">
        <f t="shared" si="0"/>
        <v>0</v>
      </c>
    </row>
    <row r="10" spans="1:6" ht="19.5" thickBot="1" x14ac:dyDescent="0.3">
      <c r="A10" s="86" t="s">
        <v>336</v>
      </c>
      <c r="B10" s="72"/>
      <c r="C10" s="76" t="s">
        <v>337</v>
      </c>
      <c r="D10" s="77">
        <v>119</v>
      </c>
      <c r="E10" s="78"/>
      <c r="F10" s="85">
        <f t="shared" si="0"/>
        <v>0</v>
      </c>
    </row>
    <row r="11" spans="1:6" ht="19.5" thickBot="1" x14ac:dyDescent="0.3">
      <c r="A11" s="86" t="s">
        <v>336</v>
      </c>
      <c r="B11" s="72"/>
      <c r="C11" s="79" t="s">
        <v>337</v>
      </c>
      <c r="D11" s="77">
        <v>3</v>
      </c>
      <c r="E11" s="78"/>
      <c r="F11" s="85">
        <f t="shared" si="0"/>
        <v>0</v>
      </c>
    </row>
    <row r="12" spans="1:6" ht="19.5" thickBot="1" x14ac:dyDescent="0.3">
      <c r="A12" s="86" t="s">
        <v>336</v>
      </c>
      <c r="B12" s="72"/>
      <c r="C12" s="76" t="s">
        <v>338</v>
      </c>
      <c r="D12" s="77">
        <v>2</v>
      </c>
      <c r="E12" s="78" t="s">
        <v>339</v>
      </c>
      <c r="F12" s="85">
        <f t="shared" si="0"/>
        <v>672.04</v>
      </c>
    </row>
    <row r="13" spans="1:6" ht="19.5" thickBot="1" x14ac:dyDescent="0.3">
      <c r="A13" s="86" t="s">
        <v>340</v>
      </c>
      <c r="B13" s="72"/>
      <c r="C13" s="76" t="s">
        <v>341</v>
      </c>
      <c r="D13" s="77">
        <f>2+2</f>
        <v>4</v>
      </c>
      <c r="E13" s="78"/>
      <c r="F13" s="85">
        <f t="shared" si="0"/>
        <v>0</v>
      </c>
    </row>
    <row r="14" spans="1:6" ht="19.5" thickBot="1" x14ac:dyDescent="0.3">
      <c r="A14" s="86" t="s">
        <v>342</v>
      </c>
      <c r="B14" s="72"/>
      <c r="C14" s="79" t="s">
        <v>343</v>
      </c>
      <c r="D14" s="77" t="s">
        <v>344</v>
      </c>
      <c r="E14" s="78" t="s">
        <v>345</v>
      </c>
      <c r="F14" s="85">
        <f t="shared" si="0"/>
        <v>98604.81</v>
      </c>
    </row>
    <row r="15" spans="1:6" ht="19.5" thickBot="1" x14ac:dyDescent="0.3">
      <c r="A15" s="86" t="s">
        <v>346</v>
      </c>
      <c r="B15" s="72"/>
      <c r="C15" s="79" t="s">
        <v>347</v>
      </c>
      <c r="D15" s="77">
        <v>284</v>
      </c>
      <c r="E15" s="78"/>
      <c r="F15" s="85">
        <f t="shared" si="0"/>
        <v>0</v>
      </c>
    </row>
    <row r="16" spans="1:6" ht="19.5" thickBot="1" x14ac:dyDescent="0.3">
      <c r="A16" s="86" t="s">
        <v>346</v>
      </c>
      <c r="B16" s="72"/>
      <c r="C16" s="76" t="s">
        <v>347</v>
      </c>
      <c r="D16" s="77">
        <v>510</v>
      </c>
      <c r="E16" s="78"/>
      <c r="F16" s="85">
        <f t="shared" si="0"/>
        <v>0</v>
      </c>
    </row>
    <row r="17" spans="1:6" ht="19.5" thickBot="1" x14ac:dyDescent="0.3">
      <c r="A17" s="86" t="s">
        <v>346</v>
      </c>
      <c r="B17" s="72"/>
      <c r="C17" s="79" t="s">
        <v>347</v>
      </c>
      <c r="D17" s="77">
        <v>320</v>
      </c>
      <c r="E17" s="78"/>
      <c r="F17" s="85">
        <f t="shared" si="0"/>
        <v>0</v>
      </c>
    </row>
    <row r="18" spans="1:6" ht="19.5" thickBot="1" x14ac:dyDescent="0.3">
      <c r="A18" s="86" t="s">
        <v>346</v>
      </c>
      <c r="B18" s="72"/>
      <c r="C18" s="76" t="s">
        <v>347</v>
      </c>
      <c r="D18" s="77">
        <v>243</v>
      </c>
      <c r="E18" s="78"/>
      <c r="F18" s="85">
        <f t="shared" si="0"/>
        <v>0</v>
      </c>
    </row>
    <row r="19" spans="1:6" ht="19.5" thickBot="1" x14ac:dyDescent="0.3">
      <c r="A19" s="86" t="s">
        <v>346</v>
      </c>
      <c r="B19" s="72"/>
      <c r="C19" s="79" t="s">
        <v>347</v>
      </c>
      <c r="D19" s="77">
        <v>1</v>
      </c>
      <c r="E19" s="78"/>
      <c r="F19" s="85">
        <f t="shared" si="0"/>
        <v>0</v>
      </c>
    </row>
    <row r="20" spans="1:6" ht="19.5" thickBot="1" x14ac:dyDescent="0.3">
      <c r="A20" s="86" t="s">
        <v>346</v>
      </c>
      <c r="B20" s="72"/>
      <c r="C20" s="76" t="s">
        <v>347</v>
      </c>
      <c r="D20" s="77">
        <v>1</v>
      </c>
      <c r="E20" s="78"/>
      <c r="F20" s="85">
        <f t="shared" si="0"/>
        <v>0</v>
      </c>
    </row>
    <row r="21" spans="1:6" ht="19.5" thickBot="1" x14ac:dyDescent="0.3">
      <c r="A21" s="86" t="s">
        <v>348</v>
      </c>
      <c r="B21" s="72"/>
      <c r="C21" s="76" t="s">
        <v>349</v>
      </c>
      <c r="D21" s="77" t="s">
        <v>350</v>
      </c>
      <c r="E21" s="78" t="s">
        <v>351</v>
      </c>
      <c r="F21" s="85">
        <f t="shared" si="0"/>
        <v>146</v>
      </c>
    </row>
    <row r="22" spans="1:6" ht="19.5" thickBot="1" x14ac:dyDescent="0.3">
      <c r="A22" s="86" t="s">
        <v>352</v>
      </c>
      <c r="B22" s="72"/>
      <c r="C22" s="76" t="s">
        <v>353</v>
      </c>
      <c r="D22" s="77">
        <f>3+1</f>
        <v>4</v>
      </c>
      <c r="E22" s="78" t="s">
        <v>354</v>
      </c>
      <c r="F22" s="85">
        <f t="shared" si="0"/>
        <v>13600</v>
      </c>
    </row>
    <row r="23" spans="1:6" ht="19.5" thickBot="1" x14ac:dyDescent="0.3">
      <c r="A23" s="86" t="s">
        <v>352</v>
      </c>
      <c r="B23" s="72"/>
      <c r="C23" s="79" t="s">
        <v>353</v>
      </c>
      <c r="D23" s="77">
        <v>27</v>
      </c>
      <c r="E23" s="78"/>
      <c r="F23" s="85">
        <f t="shared" si="0"/>
        <v>0</v>
      </c>
    </row>
    <row r="24" spans="1:6" ht="19.5" thickBot="1" x14ac:dyDescent="0.3">
      <c r="A24" s="86" t="s">
        <v>355</v>
      </c>
      <c r="B24" s="72"/>
      <c r="C24" s="76" t="s">
        <v>356</v>
      </c>
      <c r="D24" s="77">
        <f>6+76</f>
        <v>82</v>
      </c>
      <c r="E24" s="78" t="s">
        <v>357</v>
      </c>
      <c r="F24" s="85">
        <f t="shared" si="0"/>
        <v>6949.5</v>
      </c>
    </row>
    <row r="25" spans="1:6" ht="19.5" thickBot="1" x14ac:dyDescent="0.3">
      <c r="A25" s="86" t="s">
        <v>358</v>
      </c>
      <c r="B25" s="72"/>
      <c r="C25" s="79" t="s">
        <v>359</v>
      </c>
      <c r="D25" s="77">
        <f>23+108</f>
        <v>131</v>
      </c>
      <c r="E25" s="78" t="s">
        <v>360</v>
      </c>
      <c r="F25" s="85">
        <f t="shared" si="0"/>
        <v>26200</v>
      </c>
    </row>
    <row r="26" spans="1:6" ht="19.5" thickBot="1" x14ac:dyDescent="0.3">
      <c r="A26" s="86" t="s">
        <v>361</v>
      </c>
      <c r="B26" s="72"/>
      <c r="C26" s="76" t="s">
        <v>359</v>
      </c>
      <c r="D26" s="77" t="s">
        <v>362</v>
      </c>
      <c r="E26" s="78" t="s">
        <v>363</v>
      </c>
      <c r="F26" s="85">
        <f t="shared" si="0"/>
        <v>0</v>
      </c>
    </row>
    <row r="27" spans="1:6" ht="19.5" thickBot="1" x14ac:dyDescent="0.3">
      <c r="A27" s="86" t="s">
        <v>364</v>
      </c>
      <c r="B27" s="72"/>
      <c r="C27" s="76" t="s">
        <v>359</v>
      </c>
      <c r="D27" s="77">
        <v>60</v>
      </c>
      <c r="E27" s="78"/>
      <c r="F27" s="85">
        <f t="shared" si="0"/>
        <v>0</v>
      </c>
    </row>
    <row r="28" spans="1:6" ht="19.5" thickBot="1" x14ac:dyDescent="0.3">
      <c r="A28" s="86" t="s">
        <v>358</v>
      </c>
      <c r="B28" s="72"/>
      <c r="C28" s="79" t="s">
        <v>359</v>
      </c>
      <c r="D28" s="77">
        <v>54</v>
      </c>
      <c r="E28" s="78">
        <v>158.9</v>
      </c>
      <c r="F28" s="85">
        <f t="shared" si="0"/>
        <v>8580.6</v>
      </c>
    </row>
    <row r="29" spans="1:6" ht="19.5" thickBot="1" x14ac:dyDescent="0.3">
      <c r="A29" s="86" t="s">
        <v>233</v>
      </c>
      <c r="B29" s="72"/>
      <c r="C29" s="79" t="s">
        <v>365</v>
      </c>
      <c r="D29" s="77">
        <v>2</v>
      </c>
      <c r="E29" s="78">
        <v>194</v>
      </c>
      <c r="F29" s="85">
        <f t="shared" si="0"/>
        <v>388</v>
      </c>
    </row>
    <row r="30" spans="1:6" ht="19.5" thickBot="1" x14ac:dyDescent="0.3">
      <c r="A30" s="86" t="s">
        <v>233</v>
      </c>
      <c r="B30" s="72"/>
      <c r="C30" s="76" t="s">
        <v>365</v>
      </c>
      <c r="D30" s="77">
        <v>431</v>
      </c>
      <c r="E30" s="78"/>
      <c r="F30" s="85">
        <f t="shared" si="0"/>
        <v>0</v>
      </c>
    </row>
    <row r="31" spans="1:6" ht="19.5" thickBot="1" x14ac:dyDescent="0.3">
      <c r="A31" s="86" t="s">
        <v>233</v>
      </c>
      <c r="B31" s="72"/>
      <c r="C31" s="79" t="s">
        <v>365</v>
      </c>
      <c r="D31" s="77">
        <f>5+45</f>
        <v>50</v>
      </c>
      <c r="E31" s="78">
        <v>110</v>
      </c>
      <c r="F31" s="85">
        <f t="shared" si="0"/>
        <v>5500</v>
      </c>
    </row>
    <row r="32" spans="1:6" ht="19.5" thickBot="1" x14ac:dyDescent="0.3">
      <c r="A32" s="86" t="s">
        <v>366</v>
      </c>
      <c r="B32" s="72"/>
      <c r="C32" s="76" t="s">
        <v>367</v>
      </c>
      <c r="D32" s="77">
        <f>461+24</f>
        <v>485</v>
      </c>
      <c r="E32" s="78">
        <v>24</v>
      </c>
      <c r="F32" s="85">
        <f t="shared" si="0"/>
        <v>11640</v>
      </c>
    </row>
    <row r="33" spans="1:6" ht="19.5" thickBot="1" x14ac:dyDescent="0.3">
      <c r="A33" s="86" t="s">
        <v>368</v>
      </c>
      <c r="B33" s="72"/>
      <c r="C33" s="76" t="s">
        <v>367</v>
      </c>
      <c r="D33" s="77">
        <v>4</v>
      </c>
      <c r="E33" s="78">
        <v>25</v>
      </c>
      <c r="F33" s="85">
        <f t="shared" si="0"/>
        <v>100</v>
      </c>
    </row>
    <row r="34" spans="1:6" ht="19.5" thickBot="1" x14ac:dyDescent="0.3">
      <c r="A34" s="86" t="s">
        <v>369</v>
      </c>
      <c r="B34" s="72"/>
      <c r="C34" s="76" t="s">
        <v>370</v>
      </c>
      <c r="D34" s="77">
        <f>461+39648</f>
        <v>40109</v>
      </c>
      <c r="E34" s="78">
        <v>90</v>
      </c>
      <c r="F34" s="85">
        <f t="shared" si="0"/>
        <v>3609810</v>
      </c>
    </row>
    <row r="35" spans="1:6" ht="19.5" thickBot="1" x14ac:dyDescent="0.3">
      <c r="A35" s="86" t="s">
        <v>369</v>
      </c>
      <c r="B35" s="72"/>
      <c r="C35" s="79" t="s">
        <v>371</v>
      </c>
      <c r="D35" s="77">
        <v>142</v>
      </c>
      <c r="E35" s="78">
        <v>55</v>
      </c>
      <c r="F35" s="85">
        <f t="shared" si="0"/>
        <v>7810</v>
      </c>
    </row>
    <row r="36" spans="1:6" ht="19.5" thickBot="1" x14ac:dyDescent="0.3">
      <c r="A36" s="86" t="s">
        <v>372</v>
      </c>
      <c r="B36" s="72"/>
      <c r="C36" s="76" t="s">
        <v>373</v>
      </c>
      <c r="D36" s="77">
        <f>3+6</f>
        <v>9</v>
      </c>
      <c r="E36" s="78">
        <v>101.69</v>
      </c>
      <c r="F36" s="85">
        <f t="shared" si="0"/>
        <v>915.21</v>
      </c>
    </row>
    <row r="37" spans="1:6" ht="19.5" thickBot="1" x14ac:dyDescent="0.3">
      <c r="A37" s="86" t="s">
        <v>372</v>
      </c>
      <c r="B37" s="72"/>
      <c r="C37" s="79" t="s">
        <v>373</v>
      </c>
      <c r="D37" s="77">
        <v>19</v>
      </c>
      <c r="E37" s="78">
        <v>12.5</v>
      </c>
      <c r="F37" s="85">
        <f t="shared" si="0"/>
        <v>237.5</v>
      </c>
    </row>
    <row r="38" spans="1:6" ht="19.5" thickBot="1" x14ac:dyDescent="0.3">
      <c r="A38" s="86" t="s">
        <v>372</v>
      </c>
      <c r="B38" s="72"/>
      <c r="C38" s="76" t="s">
        <v>373</v>
      </c>
      <c r="D38" s="77">
        <v>7</v>
      </c>
      <c r="E38" s="78">
        <v>101.69</v>
      </c>
      <c r="F38" s="85">
        <f t="shared" si="0"/>
        <v>711.82999999999993</v>
      </c>
    </row>
    <row r="39" spans="1:6" ht="19.5" thickBot="1" x14ac:dyDescent="0.3">
      <c r="A39" s="86" t="s">
        <v>374</v>
      </c>
      <c r="B39" s="72"/>
      <c r="C39" s="79" t="s">
        <v>375</v>
      </c>
      <c r="D39" s="77">
        <v>32</v>
      </c>
      <c r="E39" s="78"/>
      <c r="F39" s="85">
        <f t="shared" si="0"/>
        <v>0</v>
      </c>
    </row>
    <row r="40" spans="1:6" ht="19.5" thickBot="1" x14ac:dyDescent="0.3">
      <c r="A40" s="86" t="s">
        <v>376</v>
      </c>
      <c r="B40" s="72"/>
      <c r="C40" s="76" t="s">
        <v>375</v>
      </c>
      <c r="D40" s="77">
        <f>11+43</f>
        <v>54</v>
      </c>
      <c r="E40" s="78">
        <v>65</v>
      </c>
      <c r="F40" s="85">
        <f t="shared" si="0"/>
        <v>3510</v>
      </c>
    </row>
    <row r="41" spans="1:6" ht="19.5" thickBot="1" x14ac:dyDescent="0.3">
      <c r="A41" s="86" t="s">
        <v>377</v>
      </c>
      <c r="B41" s="72"/>
      <c r="C41" s="79" t="s">
        <v>378</v>
      </c>
      <c r="D41" s="77">
        <v>4</v>
      </c>
      <c r="E41" s="78">
        <v>120</v>
      </c>
      <c r="F41" s="85">
        <f t="shared" si="0"/>
        <v>480</v>
      </c>
    </row>
    <row r="42" spans="1:6" ht="19.5" thickBot="1" x14ac:dyDescent="0.3">
      <c r="A42" s="86" t="s">
        <v>379</v>
      </c>
      <c r="B42" s="72"/>
      <c r="C42" s="76" t="s">
        <v>380</v>
      </c>
      <c r="D42" s="77">
        <v>2</v>
      </c>
      <c r="E42" s="78"/>
      <c r="F42" s="85">
        <f t="shared" si="0"/>
        <v>0</v>
      </c>
    </row>
    <row r="43" spans="1:6" ht="19.5" thickBot="1" x14ac:dyDescent="0.3">
      <c r="A43" s="86" t="s">
        <v>381</v>
      </c>
      <c r="B43" s="72"/>
      <c r="C43" s="76" t="s">
        <v>382</v>
      </c>
      <c r="D43" s="77">
        <v>1</v>
      </c>
      <c r="E43" s="78">
        <v>795</v>
      </c>
      <c r="F43" s="85">
        <f t="shared" si="0"/>
        <v>795</v>
      </c>
    </row>
    <row r="44" spans="1:6" ht="19.5" thickBot="1" x14ac:dyDescent="0.3">
      <c r="A44" s="86" t="s">
        <v>383</v>
      </c>
      <c r="B44" s="72"/>
      <c r="C44" s="79" t="s">
        <v>382</v>
      </c>
      <c r="D44" s="77">
        <v>2</v>
      </c>
      <c r="E44" s="78"/>
      <c r="F44" s="85">
        <f t="shared" si="0"/>
        <v>0</v>
      </c>
    </row>
    <row r="45" spans="1:6" ht="19.5" thickBot="1" x14ac:dyDescent="0.3">
      <c r="A45" s="86" t="s">
        <v>127</v>
      </c>
      <c r="B45" s="72"/>
      <c r="C45" s="76" t="s">
        <v>384</v>
      </c>
      <c r="D45" s="77">
        <v>11</v>
      </c>
      <c r="E45" s="78"/>
      <c r="F45" s="85">
        <f t="shared" si="0"/>
        <v>0</v>
      </c>
    </row>
    <row r="46" spans="1:6" ht="19.5" thickBot="1" x14ac:dyDescent="0.3">
      <c r="A46" s="86" t="s">
        <v>127</v>
      </c>
      <c r="B46" s="72"/>
      <c r="C46" s="79" t="s">
        <v>384</v>
      </c>
      <c r="D46" s="77">
        <v>24</v>
      </c>
      <c r="E46" s="78"/>
      <c r="F46" s="85">
        <f t="shared" si="0"/>
        <v>0</v>
      </c>
    </row>
    <row r="47" spans="1:6" ht="19.5" thickBot="1" x14ac:dyDescent="0.3">
      <c r="A47" s="86" t="s">
        <v>385</v>
      </c>
      <c r="B47" s="72"/>
      <c r="C47" s="79" t="s">
        <v>386</v>
      </c>
      <c r="D47" s="77">
        <v>967</v>
      </c>
      <c r="E47" s="78">
        <v>4</v>
      </c>
      <c r="F47" s="85">
        <f t="shared" si="0"/>
        <v>3868</v>
      </c>
    </row>
    <row r="48" spans="1:6" ht="19.5" thickBot="1" x14ac:dyDescent="0.3">
      <c r="A48" s="86" t="s">
        <v>385</v>
      </c>
      <c r="B48" s="72"/>
      <c r="C48" s="76" t="s">
        <v>386</v>
      </c>
      <c r="D48" s="77">
        <v>6026</v>
      </c>
      <c r="E48" s="78">
        <v>2.65</v>
      </c>
      <c r="F48" s="85">
        <f t="shared" si="0"/>
        <v>15968.9</v>
      </c>
    </row>
    <row r="49" spans="1:6" ht="19.5" thickBot="1" x14ac:dyDescent="0.3">
      <c r="A49" s="86" t="s">
        <v>387</v>
      </c>
      <c r="B49" s="72"/>
      <c r="C49" s="79" t="s">
        <v>388</v>
      </c>
      <c r="D49" s="77">
        <f>6+55</f>
        <v>61</v>
      </c>
      <c r="E49" s="78">
        <v>395</v>
      </c>
      <c r="F49" s="85">
        <f t="shared" si="0"/>
        <v>24095</v>
      </c>
    </row>
    <row r="50" spans="1:6" ht="19.5" thickBot="1" x14ac:dyDescent="0.3">
      <c r="A50" s="86" t="s">
        <v>389</v>
      </c>
      <c r="B50" s="72"/>
      <c r="C50" s="76" t="s">
        <v>390</v>
      </c>
      <c r="D50" s="77">
        <v>40</v>
      </c>
      <c r="E50" s="78">
        <v>198</v>
      </c>
      <c r="F50" s="85">
        <f t="shared" si="0"/>
        <v>7920</v>
      </c>
    </row>
    <row r="51" spans="1:6" ht="19.5" thickBot="1" x14ac:dyDescent="0.3">
      <c r="A51" s="86" t="s">
        <v>391</v>
      </c>
      <c r="B51" s="72"/>
      <c r="C51" s="76" t="s">
        <v>392</v>
      </c>
      <c r="D51" s="77">
        <f>106+190</f>
        <v>296</v>
      </c>
      <c r="E51" s="78">
        <v>17.399999999999999</v>
      </c>
      <c r="F51" s="85">
        <f t="shared" si="0"/>
        <v>5150.3999999999996</v>
      </c>
    </row>
    <row r="52" spans="1:6" ht="19.5" thickBot="1" x14ac:dyDescent="0.3">
      <c r="A52" s="86" t="s">
        <v>393</v>
      </c>
      <c r="B52" s="72"/>
      <c r="C52" s="76" t="s">
        <v>392</v>
      </c>
      <c r="D52" s="77">
        <f>13+43</f>
        <v>56</v>
      </c>
      <c r="E52" s="78">
        <v>100</v>
      </c>
      <c r="F52" s="85">
        <f t="shared" si="0"/>
        <v>5600</v>
      </c>
    </row>
    <row r="53" spans="1:6" ht="19.5" thickBot="1" x14ac:dyDescent="0.3">
      <c r="A53" s="86" t="s">
        <v>393</v>
      </c>
      <c r="B53" s="72"/>
      <c r="C53" s="79" t="s">
        <v>394</v>
      </c>
      <c r="D53" s="77">
        <f>1+140</f>
        <v>141</v>
      </c>
      <c r="E53" s="78">
        <v>67</v>
      </c>
      <c r="F53" s="85">
        <f t="shared" si="0"/>
        <v>9447</v>
      </c>
    </row>
    <row r="54" spans="1:6" ht="19.5" thickBot="1" x14ac:dyDescent="0.3">
      <c r="A54" s="86" t="s">
        <v>395</v>
      </c>
      <c r="B54" s="72"/>
      <c r="C54" s="79" t="s">
        <v>394</v>
      </c>
      <c r="D54" s="77">
        <v>2</v>
      </c>
      <c r="E54" s="78">
        <v>173.39</v>
      </c>
      <c r="F54" s="85">
        <f t="shared" si="0"/>
        <v>346.78</v>
      </c>
    </row>
    <row r="55" spans="1:6" ht="19.5" thickBot="1" x14ac:dyDescent="0.3">
      <c r="A55" s="86" t="s">
        <v>396</v>
      </c>
      <c r="B55" s="72"/>
      <c r="C55" s="76" t="s">
        <v>397</v>
      </c>
      <c r="D55" s="77">
        <v>38</v>
      </c>
      <c r="E55" s="78"/>
      <c r="F55" s="85">
        <f t="shared" si="0"/>
        <v>0</v>
      </c>
    </row>
    <row r="56" spans="1:6" ht="19.5" thickBot="1" x14ac:dyDescent="0.3">
      <c r="A56" s="86" t="s">
        <v>398</v>
      </c>
      <c r="B56" s="72"/>
      <c r="C56" s="79" t="s">
        <v>397</v>
      </c>
      <c r="D56" s="77">
        <f>30+80</f>
        <v>110</v>
      </c>
      <c r="E56" s="78">
        <v>42</v>
      </c>
      <c r="F56" s="85">
        <f t="shared" si="0"/>
        <v>4620</v>
      </c>
    </row>
    <row r="57" spans="1:6" ht="19.5" thickBot="1" x14ac:dyDescent="0.3">
      <c r="A57" s="86" t="s">
        <v>399</v>
      </c>
      <c r="B57" s="72"/>
      <c r="C57" s="76" t="s">
        <v>400</v>
      </c>
      <c r="D57" s="77">
        <f>15+0.5</f>
        <v>15.5</v>
      </c>
      <c r="E57" s="78">
        <v>68</v>
      </c>
      <c r="F57" s="85">
        <f t="shared" si="0"/>
        <v>1054</v>
      </c>
    </row>
    <row r="58" spans="1:6" ht="19.5" thickBot="1" x14ac:dyDescent="0.3">
      <c r="A58" s="86" t="s">
        <v>401</v>
      </c>
      <c r="B58" s="72"/>
      <c r="C58" s="79" t="s">
        <v>400</v>
      </c>
      <c r="D58" s="77">
        <f>1+88</f>
        <v>89</v>
      </c>
      <c r="E58" s="78">
        <v>585</v>
      </c>
      <c r="F58" s="85">
        <f t="shared" si="0"/>
        <v>52065</v>
      </c>
    </row>
    <row r="59" spans="1:6" ht="19.5" thickBot="1" x14ac:dyDescent="0.3">
      <c r="A59" s="86" t="s">
        <v>402</v>
      </c>
      <c r="B59" s="72"/>
      <c r="C59" s="76" t="s">
        <v>403</v>
      </c>
      <c r="D59" s="77">
        <v>2</v>
      </c>
      <c r="E59" s="78"/>
      <c r="F59" s="85">
        <f t="shared" si="0"/>
        <v>0</v>
      </c>
    </row>
    <row r="60" spans="1:6" ht="19.5" thickBot="1" x14ac:dyDescent="0.3">
      <c r="A60" s="86" t="s">
        <v>402</v>
      </c>
      <c r="B60" s="72"/>
      <c r="C60" s="79" t="s">
        <v>403</v>
      </c>
      <c r="D60" s="77">
        <v>1</v>
      </c>
      <c r="E60" s="78"/>
      <c r="F60" s="85">
        <f t="shared" si="0"/>
        <v>0</v>
      </c>
    </row>
    <row r="61" spans="1:6" ht="19.5" thickBot="1" x14ac:dyDescent="0.3">
      <c r="A61" s="86" t="s">
        <v>402</v>
      </c>
      <c r="B61" s="72"/>
      <c r="C61" s="76" t="s">
        <v>403</v>
      </c>
      <c r="D61" s="77">
        <v>1</v>
      </c>
      <c r="E61" s="78"/>
      <c r="F61" s="85">
        <f t="shared" si="0"/>
        <v>0</v>
      </c>
    </row>
    <row r="62" spans="1:6" ht="19.5" thickBot="1" x14ac:dyDescent="0.3">
      <c r="A62" s="86" t="s">
        <v>402</v>
      </c>
      <c r="B62" s="72"/>
      <c r="C62" s="79" t="s">
        <v>403</v>
      </c>
      <c r="D62" s="77">
        <v>1</v>
      </c>
      <c r="E62" s="78"/>
      <c r="F62" s="85">
        <f t="shared" si="0"/>
        <v>0</v>
      </c>
    </row>
    <row r="63" spans="1:6" ht="19.5" thickBot="1" x14ac:dyDescent="0.3">
      <c r="A63" s="86" t="s">
        <v>404</v>
      </c>
      <c r="B63" s="72"/>
      <c r="C63" s="79" t="s">
        <v>405</v>
      </c>
      <c r="D63" s="77">
        <v>121</v>
      </c>
      <c r="E63" s="78">
        <v>2.4500000000000002</v>
      </c>
      <c r="F63" s="85">
        <f t="shared" si="0"/>
        <v>296.45000000000005</v>
      </c>
    </row>
    <row r="64" spans="1:6" ht="19.5" thickBot="1" x14ac:dyDescent="0.3">
      <c r="A64" s="86" t="s">
        <v>406</v>
      </c>
      <c r="B64" s="72"/>
      <c r="C64" s="76" t="s">
        <v>407</v>
      </c>
      <c r="D64" s="77">
        <f>157+9</f>
        <v>166</v>
      </c>
      <c r="E64" s="78">
        <v>179.45</v>
      </c>
      <c r="F64" s="85">
        <f t="shared" si="0"/>
        <v>29788.699999999997</v>
      </c>
    </row>
    <row r="65" spans="1:6" ht="19.5" thickBot="1" x14ac:dyDescent="0.3">
      <c r="A65" s="86" t="s">
        <v>358</v>
      </c>
      <c r="B65" s="72"/>
      <c r="C65" s="79" t="s">
        <v>408</v>
      </c>
      <c r="D65" s="77">
        <f>14+70</f>
        <v>84</v>
      </c>
      <c r="E65" s="78">
        <v>55</v>
      </c>
      <c r="F65" s="85">
        <f t="shared" si="0"/>
        <v>4620</v>
      </c>
    </row>
    <row r="66" spans="1:6" ht="19.5" thickBot="1" x14ac:dyDescent="0.3">
      <c r="A66" s="86" t="s">
        <v>409</v>
      </c>
      <c r="B66" s="72"/>
      <c r="C66" s="76" t="s">
        <v>410</v>
      </c>
      <c r="D66" s="77">
        <v>69</v>
      </c>
      <c r="E66" s="78"/>
      <c r="F66" s="85">
        <f t="shared" si="0"/>
        <v>0</v>
      </c>
    </row>
    <row r="67" spans="1:6" ht="19.5" thickBot="1" x14ac:dyDescent="0.3">
      <c r="A67" s="86" t="s">
        <v>393</v>
      </c>
      <c r="B67" s="72"/>
      <c r="C67" s="76" t="s">
        <v>411</v>
      </c>
      <c r="D67" s="77">
        <f>1+6</f>
        <v>7</v>
      </c>
      <c r="E67" s="78">
        <v>149.91999999999999</v>
      </c>
      <c r="F67" s="85">
        <f t="shared" si="0"/>
        <v>1049.4399999999998</v>
      </c>
    </row>
    <row r="68" spans="1:6" ht="19.5" thickBot="1" x14ac:dyDescent="0.3">
      <c r="A68" s="86" t="s">
        <v>412</v>
      </c>
      <c r="B68" s="72"/>
      <c r="C68" s="79" t="s">
        <v>413</v>
      </c>
      <c r="D68" s="77">
        <f>436+4475</f>
        <v>4911</v>
      </c>
      <c r="E68" s="78">
        <v>1.43</v>
      </c>
      <c r="F68" s="85">
        <f t="shared" si="0"/>
        <v>7022.73</v>
      </c>
    </row>
    <row r="69" spans="1:6" ht="19.5" thickBot="1" x14ac:dyDescent="0.3">
      <c r="A69" s="86" t="s">
        <v>414</v>
      </c>
      <c r="B69" s="72"/>
      <c r="C69" s="76" t="s">
        <v>415</v>
      </c>
      <c r="D69" s="77">
        <v>12</v>
      </c>
      <c r="E69" s="78">
        <v>96.41</v>
      </c>
      <c r="F69" s="85">
        <f t="shared" ref="F69:F85" si="1">D69*E69</f>
        <v>1156.92</v>
      </c>
    </row>
    <row r="70" spans="1:6" ht="19.5" thickBot="1" x14ac:dyDescent="0.3">
      <c r="A70" s="86" t="s">
        <v>416</v>
      </c>
      <c r="B70" s="72"/>
      <c r="C70" s="79" t="s">
        <v>415</v>
      </c>
      <c r="D70" s="77">
        <f>5+48</f>
        <v>53</v>
      </c>
      <c r="E70" s="78">
        <v>110</v>
      </c>
      <c r="F70" s="85">
        <f t="shared" si="1"/>
        <v>5830</v>
      </c>
    </row>
    <row r="71" spans="1:6" ht="19.5" thickBot="1" x14ac:dyDescent="0.3">
      <c r="A71" s="86" t="s">
        <v>416</v>
      </c>
      <c r="B71" s="72"/>
      <c r="C71" s="76" t="s">
        <v>417</v>
      </c>
      <c r="D71" s="77">
        <f>1+60</f>
        <v>61</v>
      </c>
      <c r="E71" s="78">
        <v>110</v>
      </c>
      <c r="F71" s="85">
        <f t="shared" si="1"/>
        <v>6710</v>
      </c>
    </row>
    <row r="72" spans="1:6" ht="19.5" thickBot="1" x14ac:dyDescent="0.3">
      <c r="A72" s="86" t="s">
        <v>418</v>
      </c>
      <c r="B72" s="72"/>
      <c r="C72" s="79" t="s">
        <v>21</v>
      </c>
      <c r="D72" s="77">
        <v>180</v>
      </c>
      <c r="E72" s="78">
        <v>160</v>
      </c>
      <c r="F72" s="85">
        <f t="shared" si="1"/>
        <v>28800</v>
      </c>
    </row>
    <row r="73" spans="1:6" ht="19.5" thickBot="1" x14ac:dyDescent="0.3">
      <c r="A73" s="86" t="s">
        <v>419</v>
      </c>
      <c r="B73" s="72"/>
      <c r="C73" s="76" t="s">
        <v>21</v>
      </c>
      <c r="D73" s="77">
        <v>9</v>
      </c>
      <c r="E73" s="78">
        <v>104</v>
      </c>
      <c r="F73" s="85">
        <f t="shared" si="1"/>
        <v>936</v>
      </c>
    </row>
    <row r="74" spans="1:6" ht="19.5" thickBot="1" x14ac:dyDescent="0.3">
      <c r="A74" s="86" t="s">
        <v>420</v>
      </c>
      <c r="B74" s="72"/>
      <c r="C74" s="76" t="s">
        <v>421</v>
      </c>
      <c r="D74" s="77">
        <v>87</v>
      </c>
      <c r="E74" s="78">
        <v>80</v>
      </c>
      <c r="F74" s="85">
        <f t="shared" si="1"/>
        <v>6960</v>
      </c>
    </row>
    <row r="75" spans="1:6" ht="19.5" thickBot="1" x14ac:dyDescent="0.3">
      <c r="A75" s="86" t="s">
        <v>422</v>
      </c>
      <c r="B75" s="72"/>
      <c r="C75" s="79" t="s">
        <v>423</v>
      </c>
      <c r="D75" s="77">
        <f>14+40</f>
        <v>54</v>
      </c>
      <c r="E75" s="78">
        <v>138.81</v>
      </c>
      <c r="F75" s="85">
        <f t="shared" si="1"/>
        <v>7495.74</v>
      </c>
    </row>
    <row r="76" spans="1:6" ht="19.5" thickBot="1" x14ac:dyDescent="0.3">
      <c r="A76" s="86" t="s">
        <v>127</v>
      </c>
      <c r="B76" s="72"/>
      <c r="C76" s="76" t="s">
        <v>424</v>
      </c>
      <c r="D76" s="77">
        <v>3</v>
      </c>
      <c r="E76" s="78">
        <v>656</v>
      </c>
      <c r="F76" s="85">
        <f t="shared" si="1"/>
        <v>1968</v>
      </c>
    </row>
    <row r="77" spans="1:6" ht="19.5" thickBot="1" x14ac:dyDescent="0.3">
      <c r="A77" s="86" t="s">
        <v>127</v>
      </c>
      <c r="B77" s="72"/>
      <c r="C77" s="76" t="s">
        <v>425</v>
      </c>
      <c r="D77" s="77">
        <v>6</v>
      </c>
      <c r="E77" s="78"/>
      <c r="F77" s="85">
        <f t="shared" si="1"/>
        <v>0</v>
      </c>
    </row>
    <row r="78" spans="1:6" ht="19.5" thickBot="1" x14ac:dyDescent="0.3">
      <c r="A78" s="86" t="s">
        <v>426</v>
      </c>
      <c r="B78" s="72"/>
      <c r="C78" s="76" t="s">
        <v>427</v>
      </c>
      <c r="D78" s="77">
        <f>72+102</f>
        <v>174</v>
      </c>
      <c r="E78" s="78">
        <v>25.42</v>
      </c>
      <c r="F78" s="85">
        <f t="shared" si="1"/>
        <v>4423.08</v>
      </c>
    </row>
    <row r="79" spans="1:6" ht="19.5" thickBot="1" x14ac:dyDescent="0.3">
      <c r="A79" s="86" t="s">
        <v>428</v>
      </c>
      <c r="B79" s="72"/>
      <c r="C79" s="79" t="s">
        <v>427</v>
      </c>
      <c r="D79" s="77">
        <v>31</v>
      </c>
      <c r="E79" s="78">
        <v>138</v>
      </c>
      <c r="F79" s="85">
        <f t="shared" si="1"/>
        <v>4278</v>
      </c>
    </row>
    <row r="80" spans="1:6" ht="19.5" thickBot="1" x14ac:dyDescent="0.3">
      <c r="A80" s="86" t="s">
        <v>429</v>
      </c>
      <c r="B80" s="72"/>
      <c r="C80" s="76" t="s">
        <v>430</v>
      </c>
      <c r="D80" s="77">
        <f>58+36</f>
        <v>94</v>
      </c>
      <c r="E80" s="78">
        <v>36.78</v>
      </c>
      <c r="F80" s="85">
        <f t="shared" si="1"/>
        <v>3457.32</v>
      </c>
    </row>
    <row r="81" spans="1:6" ht="19.5" thickBot="1" x14ac:dyDescent="0.3">
      <c r="A81" s="86" t="s">
        <v>431</v>
      </c>
      <c r="B81" s="72"/>
      <c r="C81" s="79" t="s">
        <v>432</v>
      </c>
      <c r="D81" s="77">
        <v>1</v>
      </c>
      <c r="E81" s="78">
        <v>76</v>
      </c>
      <c r="F81" s="85">
        <f t="shared" si="1"/>
        <v>76</v>
      </c>
    </row>
    <row r="82" spans="1:6" ht="19.5" thickBot="1" x14ac:dyDescent="0.3">
      <c r="A82" s="86" t="s">
        <v>433</v>
      </c>
      <c r="B82" s="72"/>
      <c r="C82" s="76" t="s">
        <v>434</v>
      </c>
      <c r="D82" s="77">
        <f>44+48</f>
        <v>92</v>
      </c>
      <c r="E82" s="78">
        <v>39</v>
      </c>
      <c r="F82" s="85">
        <f t="shared" si="1"/>
        <v>3588</v>
      </c>
    </row>
    <row r="83" spans="1:6" ht="19.5" thickBot="1" x14ac:dyDescent="0.3">
      <c r="A83" s="86" t="s">
        <v>435</v>
      </c>
      <c r="B83" s="72"/>
      <c r="C83" s="79" t="s">
        <v>436</v>
      </c>
      <c r="D83" s="77">
        <v>250</v>
      </c>
      <c r="E83" s="78">
        <v>37</v>
      </c>
      <c r="F83" s="85">
        <f t="shared" si="1"/>
        <v>9250</v>
      </c>
    </row>
    <row r="84" spans="1:6" ht="19.5" thickBot="1" x14ac:dyDescent="0.3">
      <c r="A84" s="87" t="s">
        <v>437</v>
      </c>
      <c r="B84" s="72"/>
      <c r="C84" s="76" t="s">
        <v>438</v>
      </c>
      <c r="D84" s="77">
        <v>29</v>
      </c>
      <c r="E84" s="78"/>
      <c r="F84" s="85">
        <f t="shared" si="1"/>
        <v>0</v>
      </c>
    </row>
    <row r="85" spans="1:6" ht="19.5" thickBot="1" x14ac:dyDescent="0.3">
      <c r="A85" s="88" t="s">
        <v>439</v>
      </c>
      <c r="B85" s="89"/>
      <c r="C85" s="90" t="s">
        <v>438</v>
      </c>
      <c r="D85" s="91">
        <v>1</v>
      </c>
      <c r="E85" s="92"/>
      <c r="F85" s="85">
        <f t="shared" si="1"/>
        <v>0</v>
      </c>
    </row>
    <row r="86" spans="1:6" ht="16.5" x14ac:dyDescent="0.25">
      <c r="A86" s="74" t="s">
        <v>440</v>
      </c>
      <c r="B86" s="74"/>
      <c r="C86" s="74"/>
      <c r="D86" s="75"/>
      <c r="E86" s="74"/>
      <c r="F86" s="73">
        <f>SUM(F5:F85)</f>
        <v>4073122.1</v>
      </c>
    </row>
    <row r="88" spans="1:6" ht="15.75" x14ac:dyDescent="0.25">
      <c r="A88" s="44" t="s">
        <v>9</v>
      </c>
      <c r="B88" s="44"/>
      <c r="C88" s="35" t="s">
        <v>22</v>
      </c>
      <c r="D88" s="53"/>
      <c r="E88" s="53"/>
      <c r="F88" s="53"/>
    </row>
    <row r="89" spans="1:6" x14ac:dyDescent="0.25">
      <c r="A89" s="38"/>
      <c r="B89" s="8"/>
      <c r="C89" s="36" t="s">
        <v>23</v>
      </c>
      <c r="D89" s="2"/>
      <c r="E89" s="37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ht="15.75" x14ac:dyDescent="0.25">
      <c r="A91" s="54" t="s">
        <v>303</v>
      </c>
      <c r="B91" s="55" t="s">
        <v>441</v>
      </c>
      <c r="C91" s="55"/>
      <c r="D91" s="55"/>
      <c r="E91" s="55"/>
      <c r="F91" s="55"/>
    </row>
    <row r="92" spans="1:6" x14ac:dyDescent="0.25">
      <c r="A92" s="38"/>
      <c r="B92" s="8"/>
      <c r="C92" s="24"/>
      <c r="D92" s="2"/>
      <c r="E92" s="37"/>
      <c r="F92" s="1"/>
    </row>
  </sheetData>
  <mergeCells count="5">
    <mergeCell ref="A86:E86"/>
    <mergeCell ref="A88:B88"/>
    <mergeCell ref="B91:F91"/>
    <mergeCell ref="A1:F1"/>
    <mergeCell ref="A2:F3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Muestra-Plantilla Inventario</vt:lpstr>
      <vt:lpstr>Suministro</vt:lpstr>
      <vt:lpstr>Textil</vt:lpstr>
      <vt:lpstr>Material de Cocina</vt:lpstr>
      <vt:lpstr>'Muestra-Plantilla Inventario'!Print_Area</vt:lpstr>
      <vt:lpstr>Textil!Print_Area</vt:lpstr>
      <vt:lpstr>'Muestra-Plantilla Inventario'!Print_Titles</vt:lpstr>
      <vt:lpstr>Textil!Print_Titles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Roberto Augusto Febriel Ramirez</cp:lastModifiedBy>
  <cp:lastPrinted>2018-04-20T20:15:13Z</cp:lastPrinted>
  <dcterms:created xsi:type="dcterms:W3CDTF">2008-09-18T14:46:52Z</dcterms:created>
  <dcterms:modified xsi:type="dcterms:W3CDTF">2018-04-20T20:24:55Z</dcterms:modified>
</cp:coreProperties>
</file>