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abie\Desktop\Inventario\"/>
    </mc:Choice>
  </mc:AlternateContent>
  <bookViews>
    <workbookView xWindow="-120" yWindow="-120" windowWidth="29040" windowHeight="15840" activeTab="2"/>
  </bookViews>
  <sheets>
    <sheet name="Inv. TextilOct Dic 2022" sheetId="2" r:id="rId1"/>
    <sheet name="Suministro Trim Oct-Dic. 2022" sheetId="3" r:id="rId2"/>
    <sheet name="Inv. cocina  Oct Dic 2022" sheetId="1" r:id="rId3"/>
  </sheets>
  <externalReferences>
    <externalReference r:id="rId4"/>
  </externalReferences>
  <definedNames>
    <definedName name="_xlnm._FilterDatabase" localSheetId="2" hidden="1">'Inv. cocina  Oct Dic 2022'!$A$8:$K$297</definedName>
    <definedName name="_xlnm._FilterDatabase" localSheetId="0" hidden="1">'Inv. TextilOct Dic 2022'!$A$6:$I$135</definedName>
    <definedName name="_xlnm._FilterDatabase" localSheetId="1" hidden="1">'Suministro Trim Oct-Dic. 2022'!$A$8:$J$317</definedName>
    <definedName name="_xlnm.Print_Area" localSheetId="2">'Inv. cocina  Oct Dic 2022'!$A$1:$J$306</definedName>
    <definedName name="_xlnm.Print_Area" localSheetId="0">'Inv. TextilOct Dic 2022'!$A$1:$I$139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3" l="1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9" i="3"/>
  <c r="F276" i="3"/>
  <c r="H276" i="3" s="1"/>
  <c r="D265" i="3"/>
  <c r="H226" i="3"/>
  <c r="H225" i="3"/>
  <c r="F205" i="3"/>
  <c r="H205" i="3" s="1"/>
  <c r="E141" i="3"/>
  <c r="F135" i="3"/>
  <c r="H135" i="3" s="1"/>
  <c r="F134" i="3"/>
  <c r="H134" i="3" s="1"/>
  <c r="E125" i="3"/>
  <c r="F95" i="3"/>
  <c r="H95" i="3" s="1"/>
  <c r="F73" i="3"/>
  <c r="H73" i="3" s="1"/>
  <c r="F65" i="3"/>
  <c r="H65" i="3" s="1"/>
  <c r="E47" i="3"/>
  <c r="H10" i="3"/>
  <c r="H11" i="3"/>
  <c r="H12" i="3"/>
  <c r="H13" i="3"/>
  <c r="H14" i="3"/>
  <c r="H15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5" i="3"/>
  <c r="H46" i="3"/>
  <c r="H52" i="3"/>
  <c r="H53" i="3"/>
  <c r="H54" i="3"/>
  <c r="H55" i="3"/>
  <c r="H56" i="3"/>
  <c r="H57" i="3"/>
  <c r="H58" i="3"/>
  <c r="H59" i="3"/>
  <c r="H60" i="3"/>
  <c r="H61" i="3"/>
  <c r="H66" i="3"/>
  <c r="H67" i="3"/>
  <c r="H68" i="3"/>
  <c r="H69" i="3"/>
  <c r="H70" i="3"/>
  <c r="H71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4" i="3"/>
  <c r="H96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4" i="3"/>
  <c r="H129" i="3"/>
  <c r="H132" i="3"/>
  <c r="H133" i="3"/>
  <c r="H136" i="3"/>
  <c r="H137" i="3"/>
  <c r="H139" i="3"/>
  <c r="H140" i="3"/>
  <c r="H142" i="3"/>
  <c r="H143" i="3"/>
  <c r="H144" i="3"/>
  <c r="H145" i="3"/>
  <c r="H146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6" i="3"/>
  <c r="H207" i="3"/>
  <c r="H208" i="3"/>
  <c r="H209" i="3"/>
  <c r="H210" i="3"/>
  <c r="H211" i="3"/>
  <c r="H212" i="3"/>
  <c r="H214" i="3"/>
  <c r="H215" i="3"/>
  <c r="H216" i="3"/>
  <c r="H217" i="3"/>
  <c r="H218" i="3"/>
  <c r="H219" i="3"/>
  <c r="H220" i="3"/>
  <c r="H221" i="3"/>
  <c r="H222" i="3"/>
  <c r="H223" i="3"/>
  <c r="H224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2" i="3"/>
  <c r="H273" i="3"/>
  <c r="H274" i="3"/>
  <c r="H275" i="3"/>
  <c r="H277" i="3"/>
  <c r="H278" i="3"/>
  <c r="H279" i="3"/>
  <c r="H281" i="3"/>
  <c r="H282" i="3"/>
  <c r="H283" i="3"/>
  <c r="H284" i="3"/>
  <c r="H286" i="3"/>
  <c r="H287" i="3"/>
  <c r="H288" i="3"/>
  <c r="H289" i="3"/>
  <c r="H290" i="3"/>
  <c r="H291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9" i="3"/>
  <c r="F292" i="3"/>
  <c r="H292" i="3" s="1"/>
  <c r="F285" i="3"/>
  <c r="H285" i="3" s="1"/>
  <c r="F280" i="3"/>
  <c r="H280" i="3" s="1"/>
  <c r="F271" i="3"/>
  <c r="H271" i="3" s="1"/>
  <c r="F270" i="3"/>
  <c r="H270" i="3" s="1"/>
  <c r="F213" i="3"/>
  <c r="H213" i="3" s="1"/>
  <c r="F147" i="3"/>
  <c r="H147" i="3" s="1"/>
  <c r="F141" i="3"/>
  <c r="H141" i="3" s="1"/>
  <c r="F138" i="3"/>
  <c r="H138" i="3" s="1"/>
  <c r="F131" i="3"/>
  <c r="H131" i="3" s="1"/>
  <c r="F130" i="3"/>
  <c r="H130" i="3" s="1"/>
  <c r="F128" i="3"/>
  <c r="H128" i="3" s="1"/>
  <c r="F127" i="3"/>
  <c r="H127" i="3" s="1"/>
  <c r="F126" i="3"/>
  <c r="H126" i="3" s="1"/>
  <c r="F125" i="3"/>
  <c r="H125" i="3" s="1"/>
  <c r="F123" i="3"/>
  <c r="H123" i="3" s="1"/>
  <c r="F97" i="3"/>
  <c r="H97" i="3" s="1"/>
  <c r="F93" i="3"/>
  <c r="H93" i="3" s="1"/>
  <c r="F72" i="3"/>
  <c r="H72" i="3" s="1"/>
  <c r="F64" i="3"/>
  <c r="H64" i="3" s="1"/>
  <c r="F63" i="3"/>
  <c r="H63" i="3" s="1"/>
  <c r="F62" i="3"/>
  <c r="H62" i="3" s="1"/>
  <c r="F51" i="3"/>
  <c r="H51" i="3" s="1"/>
  <c r="F50" i="3"/>
  <c r="H50" i="3" s="1"/>
  <c r="F49" i="3"/>
  <c r="H49" i="3" s="1"/>
  <c r="F48" i="3"/>
  <c r="H48" i="3" s="1"/>
  <c r="F47" i="3"/>
  <c r="H47" i="3" s="1"/>
  <c r="F39" i="3"/>
  <c r="H39" i="3" s="1"/>
  <c r="F16" i="3"/>
  <c r="H16" i="3" s="1"/>
  <c r="G317" i="3" l="1"/>
  <c r="I131" i="2" l="1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9" i="1"/>
  <c r="I295" i="1" l="1"/>
  <c r="I296" i="1" l="1"/>
</calcChain>
</file>

<file path=xl/sharedStrings.xml><?xml version="1.0" encoding="utf-8"?>
<sst xmlns="http://schemas.openxmlformats.org/spreadsheetml/2006/main" count="2155" uniqueCount="783">
  <si>
    <t>INSTITUTO NACIONAL DE BIENESTAR ESTUDIANTIL</t>
  </si>
  <si>
    <t>Código Institucional</t>
  </si>
  <si>
    <t>FECHA DE ADQUISICION / REGISTRO</t>
  </si>
  <si>
    <t>BREVE DESCRIPCION DEL BIEN</t>
  </si>
  <si>
    <t xml:space="preserve">OCTUBRE </t>
  </si>
  <si>
    <t>NOVIEMBRE</t>
  </si>
  <si>
    <t>DICIEMBRE</t>
  </si>
  <si>
    <t>PRECIO UNITARIO RD$</t>
  </si>
  <si>
    <t>VALORES RD$</t>
  </si>
  <si>
    <t>UBICACIÓN</t>
  </si>
  <si>
    <t>octubre</t>
  </si>
  <si>
    <t>00001560</t>
  </si>
  <si>
    <t>Ace</t>
  </si>
  <si>
    <t>noviembre</t>
  </si>
  <si>
    <t>diciembre</t>
  </si>
  <si>
    <t>00002006</t>
  </si>
  <si>
    <t>Adaptador Hembra PVC</t>
  </si>
  <si>
    <t>Km 22</t>
  </si>
  <si>
    <t>Ofic. 27 Feb.</t>
  </si>
  <si>
    <t>Adaptador Macho de 1/2.</t>
  </si>
  <si>
    <t>00001657</t>
  </si>
  <si>
    <t>Agua (Fardo Botellitas)</t>
  </si>
  <si>
    <t>0002467</t>
  </si>
  <si>
    <t>Alambre Picado Calibre  ( 16 Libras )</t>
  </si>
  <si>
    <t>00001447</t>
  </si>
  <si>
    <t>Alcohol al 70%</t>
  </si>
  <si>
    <t>0001665</t>
  </si>
  <si>
    <t>Ambientadores ( Mas Temporizador)</t>
  </si>
  <si>
    <t>00001553</t>
  </si>
  <si>
    <t>Ambientadores (Spray)</t>
  </si>
  <si>
    <t>Ambientadores (Temporizador)</t>
  </si>
  <si>
    <t>Ambientadores (Velón)</t>
  </si>
  <si>
    <t>En proceso</t>
  </si>
  <si>
    <t>Arena Lavada ( 3 metros)</t>
  </si>
  <si>
    <t>2.75</t>
  </si>
  <si>
    <t>00001626</t>
  </si>
  <si>
    <t>Arena Lavada (3metros)</t>
  </si>
  <si>
    <t>00001998</t>
  </si>
  <si>
    <t>Azada con su mango</t>
  </si>
  <si>
    <t>Azucar</t>
  </si>
  <si>
    <t>00000017</t>
  </si>
  <si>
    <t xml:space="preserve">Azucar </t>
  </si>
  <si>
    <t>00001672</t>
  </si>
  <si>
    <t>Azucarera Tapa Acero Inoxid.</t>
  </si>
  <si>
    <t xml:space="preserve">Azucarera Tapa Cristal </t>
  </si>
  <si>
    <t xml:space="preserve">Azucarera Tarra Plastica </t>
  </si>
  <si>
    <t>00001677</t>
  </si>
  <si>
    <t>Bandeja Cromada Peq. Cuadrada</t>
  </si>
  <si>
    <t>Bandejas  Acero rectangular</t>
  </si>
  <si>
    <t>Bandejas  Grande cuadrada C/agarradera</t>
  </si>
  <si>
    <t>Bandejas  Grande cuadrada S/agarradera</t>
  </si>
  <si>
    <t>Bandejas croms Grande Redonda</t>
  </si>
  <si>
    <t>Bandejas croms Mediana Redonda</t>
  </si>
  <si>
    <t>Bandejas croms Peq. Ovalada</t>
  </si>
  <si>
    <t>Bandejas croms Peq. Redonda</t>
  </si>
  <si>
    <t>0001214</t>
  </si>
  <si>
    <t>Baygon</t>
  </si>
  <si>
    <t>Block de 4 pulgadas</t>
  </si>
  <si>
    <t>0001625</t>
  </si>
  <si>
    <t xml:space="preserve">Blocks de 4 pulgadas </t>
  </si>
  <si>
    <t>00001321</t>
  </si>
  <si>
    <t>12/0419</t>
  </si>
  <si>
    <t>Bomba Ladrona Pedrolo</t>
  </si>
  <si>
    <t>00000600</t>
  </si>
  <si>
    <t>Brillo Verde Scotch Brite</t>
  </si>
  <si>
    <t>00001658</t>
  </si>
  <si>
    <t>Café</t>
  </si>
  <si>
    <t>00000729</t>
  </si>
  <si>
    <t>Caldero  (10" x 10" Cod. 1264)</t>
  </si>
  <si>
    <t>Caldero  (5"x 8" Cod. 0212)</t>
  </si>
  <si>
    <t>Caldero  (8" x 8"  Cod.1240)</t>
  </si>
  <si>
    <t>Caldero  (91 2"x10"  Cod. 1202)</t>
  </si>
  <si>
    <t>00002001</t>
  </si>
  <si>
    <t>Carretilla de Concreto</t>
  </si>
  <si>
    <t>00001509</t>
  </si>
  <si>
    <t>Cemento Blanco Libras</t>
  </si>
  <si>
    <t>00002508</t>
  </si>
  <si>
    <t>Cemento Gris  (Fundas)</t>
  </si>
  <si>
    <t>00002005</t>
  </si>
  <si>
    <t>Cemento P. V. C. Lanco Azul 16 onza</t>
  </si>
  <si>
    <t>Cemento PVC de 4 Oz.</t>
  </si>
  <si>
    <t>00001216</t>
  </si>
  <si>
    <t>Cepillo</t>
  </si>
  <si>
    <t>00002383</t>
  </si>
  <si>
    <t>Ceramica Porcelanato 60 x 60 ( 66 piezas)</t>
  </si>
  <si>
    <t>Ceramica Porcelanato 60 x60  (Metros)</t>
  </si>
  <si>
    <t>00002004</t>
  </si>
  <si>
    <t>30/02/19</t>
  </si>
  <si>
    <t>Chaffing De Rectangular con su tapa</t>
  </si>
  <si>
    <t>00001396</t>
  </si>
  <si>
    <t>Cilindro  (50 Lbs.)</t>
  </si>
  <si>
    <t>Cilindro (44 Lbs.)</t>
  </si>
  <si>
    <t>00001526</t>
  </si>
  <si>
    <t>Cinta Metrica Milwaukee</t>
  </si>
  <si>
    <t>00001347</t>
  </si>
  <si>
    <t>Clavo  Dulce de 2 1/2</t>
  </si>
  <si>
    <t>Clavo  Dulce de 2 1/2 ( Libras)</t>
  </si>
  <si>
    <t>Clavo de Acero de 2 1/2</t>
  </si>
  <si>
    <t>Clavo de Acero de 2 1/2 (Libras).</t>
  </si>
  <si>
    <t>00001664</t>
  </si>
  <si>
    <t>Cloro</t>
  </si>
  <si>
    <t>00002495</t>
  </si>
  <si>
    <t>Codo  P. V . C.  2 x 90 , Drenaje</t>
  </si>
  <si>
    <t>00001342</t>
  </si>
  <si>
    <t>Codo de Presion 3/4</t>
  </si>
  <si>
    <t>Codo P. V . C 1/2 x 90, de Presion</t>
  </si>
  <si>
    <t>PNUD</t>
  </si>
  <si>
    <t>Contenedores C/T 240 Ltrs.</t>
  </si>
  <si>
    <t>Contenedores C/T grande plast. Ruedas</t>
  </si>
  <si>
    <t>Copa  (Cristal frutas)</t>
  </si>
  <si>
    <t>Copa (Cristal 355 ML)</t>
  </si>
  <si>
    <t>Copa (Cristal peq.)</t>
  </si>
  <si>
    <t>Copa Cuello Corto</t>
  </si>
  <si>
    <t>Coplin de 1 1/2 Corvi</t>
  </si>
  <si>
    <t>Coplin de 1/2.</t>
  </si>
  <si>
    <t>00000607</t>
  </si>
  <si>
    <t>Cuberteria Acero  Inoxidable</t>
  </si>
  <si>
    <t>00001566</t>
  </si>
  <si>
    <t>Cubeta (3 Gls.)</t>
  </si>
  <si>
    <t>Cubeta (4 Gls.)</t>
  </si>
  <si>
    <t>Cubeta (5 Gls.)</t>
  </si>
  <si>
    <t>Cubetas con Exprimidor</t>
  </si>
  <si>
    <t>Cuchara  (Café  A. Inox.)</t>
  </si>
  <si>
    <t>Cuchara ( Mesa A. Inox.)</t>
  </si>
  <si>
    <t>20/0519</t>
  </si>
  <si>
    <t>Cuchara para Postre</t>
  </si>
  <si>
    <t>00001910</t>
  </si>
  <si>
    <t>Cucharas (Plasticas)</t>
  </si>
  <si>
    <t>00001918</t>
  </si>
  <si>
    <t xml:space="preserve">Cucharón  (Mesa) </t>
  </si>
  <si>
    <t>Cucharón (Metal)</t>
  </si>
  <si>
    <t xml:space="preserve">Cucharon de Habichuelas </t>
  </si>
  <si>
    <t>00000615</t>
  </si>
  <si>
    <t>Cuchillo (Acero Inox. Mango Madera)</t>
  </si>
  <si>
    <t>Cuchillo (Acero Inox. Mango Plastico)</t>
  </si>
  <si>
    <t>00001907</t>
  </si>
  <si>
    <t>Cuchillo (Corte Mediado)</t>
  </si>
  <si>
    <t>Cuchillo (Mesa)</t>
  </si>
  <si>
    <t>00002498</t>
  </si>
  <si>
    <t>Curva Electrica P. V. C. de 3/4.</t>
  </si>
  <si>
    <t>00002256</t>
  </si>
  <si>
    <t>Dispensador de Jabon</t>
  </si>
  <si>
    <t>00002254</t>
  </si>
  <si>
    <t>Dispensador de Papel Higienico</t>
  </si>
  <si>
    <t>00002255</t>
  </si>
  <si>
    <t>Dispensador de Papel Toalla</t>
  </si>
  <si>
    <t>00001497</t>
  </si>
  <si>
    <t>Dispensador Jumbo Papel Toalla</t>
  </si>
  <si>
    <t>00002459</t>
  </si>
  <si>
    <t>Embolo (Bomba de baño)</t>
  </si>
  <si>
    <t>00000085</t>
  </si>
  <si>
    <t>Ensure</t>
  </si>
  <si>
    <t>00001679</t>
  </si>
  <si>
    <t>Escobas (Palos)</t>
  </si>
  <si>
    <t>Escobas (Plásticas de Jardin Rojas)</t>
  </si>
  <si>
    <t>Escobas (Plásticas)</t>
  </si>
  <si>
    <t>00000846</t>
  </si>
  <si>
    <t>Escobilla  (Inodoro)</t>
  </si>
  <si>
    <t>Escobillon  (Negro con su Palo Metal)</t>
  </si>
  <si>
    <t>00001678</t>
  </si>
  <si>
    <t>Escurridor Platos</t>
  </si>
  <si>
    <t>Escurridor Platos color negro</t>
  </si>
  <si>
    <t>Escurridor Platos Colores Variados</t>
  </si>
  <si>
    <t>00002499</t>
  </si>
  <si>
    <t>Espatulas de Metar de 3¨</t>
  </si>
  <si>
    <t>Espatulas Plasticas de 3¨ Truper.</t>
  </si>
  <si>
    <t>00002335</t>
  </si>
  <si>
    <t>Espuma  Limpiador</t>
  </si>
  <si>
    <t>00002506</t>
  </si>
  <si>
    <t>Estopa de Hilo ( Libras )</t>
  </si>
  <si>
    <t>00001734</t>
  </si>
  <si>
    <t>Estufa Electrica 2 Hornilla Black/Decker</t>
  </si>
  <si>
    <t>00001586</t>
  </si>
  <si>
    <t>Fundas (Gr.30x 56)</t>
  </si>
  <si>
    <t>Fundas (Med. 17x1.65)</t>
  </si>
  <si>
    <t>Fundas Gigangtes nuevas</t>
  </si>
  <si>
    <t>00001567</t>
  </si>
  <si>
    <t>GEL (Antibacterial)</t>
  </si>
  <si>
    <t>00001661</t>
  </si>
  <si>
    <t>Goma (sacar agua) Swaper de Goma</t>
  </si>
  <si>
    <t>En Proceso</t>
  </si>
  <si>
    <t>Grava ( 3 Metros)</t>
  </si>
  <si>
    <t>00001985</t>
  </si>
  <si>
    <t>Greca de 06 Tazas</t>
  </si>
  <si>
    <t>Greca de 09 Tazas</t>
  </si>
  <si>
    <t>Greca de 12 Tazas</t>
  </si>
  <si>
    <t>00001322</t>
  </si>
  <si>
    <t>Guantes ( Construcción)</t>
  </si>
  <si>
    <t>Guantes De Limpieza</t>
  </si>
  <si>
    <t>00000995</t>
  </si>
  <si>
    <t>Hornos Microondas FaverWare</t>
  </si>
  <si>
    <t>Insecticida Raid</t>
  </si>
  <si>
    <t>00000556</t>
  </si>
  <si>
    <t>Jabon ( AXION Fregar)</t>
  </si>
  <si>
    <t>Jabon (Cuaba pasta)</t>
  </si>
  <si>
    <t>Jabon (Liq. Manos)</t>
  </si>
  <si>
    <t>00001676</t>
  </si>
  <si>
    <t>Jarra  (Alumino)</t>
  </si>
  <si>
    <t>Jarra (Cristal)</t>
  </si>
  <si>
    <t>00001562</t>
  </si>
  <si>
    <t>Lanilla  (Blanca)</t>
  </si>
  <si>
    <t>Lanilla (Roja)</t>
  </si>
  <si>
    <t>00001667</t>
  </si>
  <si>
    <t>Limpiador (Cristal)</t>
  </si>
  <si>
    <t>00001668</t>
  </si>
  <si>
    <t>Limpiador (Pisos y Cer.)</t>
  </si>
  <si>
    <t>00002379</t>
  </si>
  <si>
    <t>Llave Angular  1/2 x 3/8.</t>
  </si>
  <si>
    <t>00001996</t>
  </si>
  <si>
    <t>Llave de Bola de 3/4</t>
  </si>
  <si>
    <t>Llave de Bola Foset de 1/2.</t>
  </si>
  <si>
    <t>Llave de Chorro</t>
  </si>
  <si>
    <t>00001900</t>
  </si>
  <si>
    <t>Manguera 100 pies para regar</t>
  </si>
  <si>
    <t>Manguera de 8 MM (PIES) 2 Rollos</t>
  </si>
  <si>
    <t>00002504</t>
  </si>
  <si>
    <t>Mangueras de Lavamanos 16¨</t>
  </si>
  <si>
    <t>00002003</t>
  </si>
  <si>
    <t>Marcos de Segueta de 12"</t>
  </si>
  <si>
    <t>00002505</t>
  </si>
  <si>
    <t xml:space="preserve">Martillos Tramontina </t>
  </si>
  <si>
    <t>00001554</t>
  </si>
  <si>
    <t>Mistolín/ Fabuloso</t>
  </si>
  <si>
    <t>Mosaico Granito Blanco ( 20 Metros)</t>
  </si>
  <si>
    <t>00001217</t>
  </si>
  <si>
    <t xml:space="preserve">Neumaticos 195/75 R 16 Todo Terreno  Sailum </t>
  </si>
  <si>
    <t>Neumaticos 235/55 R 17 Hankook</t>
  </si>
  <si>
    <t>Neumaticos 265/65 R 17 112 t, Marca Triangle</t>
  </si>
  <si>
    <t>Neumaticos Good Years 195/R/15</t>
  </si>
  <si>
    <t>00001021</t>
  </si>
  <si>
    <t xml:space="preserve">Neverita Ejecutiva </t>
  </si>
  <si>
    <t>Niple Niquelado 1/2 x 2</t>
  </si>
  <si>
    <t>00001915</t>
  </si>
  <si>
    <t>Olla Cromada Med. 2 LTS 20 cm. Inoxidable</t>
  </si>
  <si>
    <t>Olla Cromada Med. 24cm T. Cristal Inoxidable</t>
  </si>
  <si>
    <t>Olla Cromada Peq. 16cm Inoxidable</t>
  </si>
  <si>
    <t>00001990</t>
  </si>
  <si>
    <t>Pala redonda de 1"</t>
  </si>
  <si>
    <t>00000595</t>
  </si>
  <si>
    <t>Palita (Palos)</t>
  </si>
  <si>
    <t>00001680</t>
  </si>
  <si>
    <t>Palita (Recog. Basura)</t>
  </si>
  <si>
    <t>00001663</t>
  </si>
  <si>
    <t>Papel  Baño Toalla</t>
  </si>
  <si>
    <t>00000372</t>
  </si>
  <si>
    <t>Papel Higiénico</t>
  </si>
  <si>
    <t>00002458</t>
  </si>
  <si>
    <t>Pastilla desinfectante con Aroma</t>
  </si>
  <si>
    <t>Pediasure</t>
  </si>
  <si>
    <t>00002002</t>
  </si>
  <si>
    <t xml:space="preserve">Picos de Truper 5 libras Mango Madera </t>
  </si>
  <si>
    <t>00001675</t>
  </si>
  <si>
    <t>Pinzas</t>
  </si>
  <si>
    <t>00001501</t>
  </si>
  <si>
    <t>Platos  (Llanos) de Cristal</t>
  </si>
  <si>
    <t>Platos  (Llanos) de Porcelana Crema grande 11"</t>
  </si>
  <si>
    <t>00001681</t>
  </si>
  <si>
    <t>Platos (Desechables con divisiones)</t>
  </si>
  <si>
    <t>Platos (Desechables)</t>
  </si>
  <si>
    <t>Platos (Desechables) de picadera</t>
  </si>
  <si>
    <t>Platos (Hondo) de porcelana  Blanco 9 1/2"</t>
  </si>
  <si>
    <t>Platos (Hondo) de porcelana  Crema 9"</t>
  </si>
  <si>
    <t>Platos (Llanos) de Porcelana Blanco</t>
  </si>
  <si>
    <t>Platos (Llanos) de Porcelana Crema Mediano</t>
  </si>
  <si>
    <t>Platos (Picadera)</t>
  </si>
  <si>
    <t>Poncheritas Samoes plast. Varios col</t>
  </si>
  <si>
    <t>Poncheritas Topoplast plast. Color Vino y Marron</t>
  </si>
  <si>
    <t>Poncheritas Topoplast plast. Var.col.</t>
  </si>
  <si>
    <t>00001995</t>
  </si>
  <si>
    <t>Reduccion Bushing de 1 a 3/4</t>
  </si>
  <si>
    <t>0000390</t>
  </si>
  <si>
    <t>Rollo Lanilla</t>
  </si>
  <si>
    <t>00000603</t>
  </si>
  <si>
    <t>Servilletas</t>
  </si>
  <si>
    <t>00001499</t>
  </si>
  <si>
    <t>Set de Cubiertos, Cucharas y Cuchillos</t>
  </si>
  <si>
    <t>00002500</t>
  </si>
  <si>
    <t>Sifon para Lavamanos , Sencillo</t>
  </si>
  <si>
    <t>Suaper</t>
  </si>
  <si>
    <t>T de presion PVC</t>
  </si>
  <si>
    <t>00002496</t>
  </si>
  <si>
    <t>Tarugos Azules 5/16 x 2.</t>
  </si>
  <si>
    <t>Tarugos Plasticos Mamey de 3/8.</t>
  </si>
  <si>
    <t>00001498</t>
  </si>
  <si>
    <t>Taza  ( Té mediana)</t>
  </si>
  <si>
    <t>Taza (Té Grande)</t>
  </si>
  <si>
    <t>00001999</t>
  </si>
  <si>
    <t>TEE P.V.C de Presion</t>
  </si>
  <si>
    <t>Teflon  de 3/4 x 77 mm Truper</t>
  </si>
  <si>
    <t>00002007</t>
  </si>
  <si>
    <t>Tela de Saram en Rollos</t>
  </si>
  <si>
    <t xml:space="preserve">Tenedores </t>
  </si>
  <si>
    <t>Tenedores Frutales</t>
  </si>
  <si>
    <t>00001673</t>
  </si>
  <si>
    <t>Termo cromado 2.0 litros</t>
  </si>
  <si>
    <t>Termo cromado 2.2 litros</t>
  </si>
  <si>
    <t>Termo cromado 2.5 litros</t>
  </si>
  <si>
    <t>00001997</t>
  </si>
  <si>
    <t>Tijeras de podar de 3 pocisiones</t>
  </si>
  <si>
    <t>00001993</t>
  </si>
  <si>
    <t>Tinacos de 265 gls.</t>
  </si>
  <si>
    <t>00001685</t>
  </si>
  <si>
    <t>Toalla (Mano)</t>
  </si>
  <si>
    <t>Toalla Desinfectante</t>
  </si>
  <si>
    <t>00002391</t>
  </si>
  <si>
    <t>Tornillos Diablitos 12 x 3.</t>
  </si>
  <si>
    <t>00001994</t>
  </si>
  <si>
    <t>Tubos de Presion  de 3/4 x 19</t>
  </si>
  <si>
    <t>00002502</t>
  </si>
  <si>
    <t>Tubos de Presion  P. V. C . 1/2 x 19 SCH-40</t>
  </si>
  <si>
    <t>00002008</t>
  </si>
  <si>
    <t>Vajilla de 20 piezas Porcelana</t>
  </si>
  <si>
    <t>Varillas de 3/8 ( 3 Quintales)</t>
  </si>
  <si>
    <t>2.5</t>
  </si>
  <si>
    <t>00001500</t>
  </si>
  <si>
    <t>Vasos (Cristal)</t>
  </si>
  <si>
    <t>Vasos (Cristal) 11 onz</t>
  </si>
  <si>
    <t>00001552</t>
  </si>
  <si>
    <t>Vasos (Plástico #3)</t>
  </si>
  <si>
    <t>Vasos (Plástico #7)</t>
  </si>
  <si>
    <t>00001496</t>
  </si>
  <si>
    <t>Zafacón Cocina</t>
  </si>
  <si>
    <t>00000606</t>
  </si>
  <si>
    <t>Zafacón Grande c/ruedas</t>
  </si>
  <si>
    <t>Zafacón para Baño</t>
  </si>
  <si>
    <t>RELACION DE INVENTARIO TRIMESTRAL MATERIAL DE COCINA AL 31/12/2022</t>
  </si>
  <si>
    <t>TOTAL</t>
  </si>
  <si>
    <t>Total General RD$</t>
  </si>
  <si>
    <t xml:space="preserve">Jacqueline Comas </t>
  </si>
  <si>
    <t>Jose Bernardo de Jesus Garcia</t>
  </si>
  <si>
    <t>Contadora</t>
  </si>
  <si>
    <t>Enc. Almacén y Suministro</t>
  </si>
  <si>
    <t>RELACION DE INVENTARIO TEXTILES EN EL TRIMESTRE OCTUBRE -  DICIEMBRE 2022</t>
  </si>
  <si>
    <t>TALLA</t>
  </si>
  <si>
    <t>Octubre</t>
  </si>
  <si>
    <t>Noviembre</t>
  </si>
  <si>
    <t>Diciembre</t>
  </si>
  <si>
    <t>00000898</t>
  </si>
  <si>
    <t>AGO 2017-ENE 2018</t>
  </si>
  <si>
    <t>PANTALON</t>
  </si>
  <si>
    <t>00001598</t>
  </si>
  <si>
    <t xml:space="preserve">Poloshirts Azul Royal </t>
  </si>
  <si>
    <t>L</t>
  </si>
  <si>
    <t>XL</t>
  </si>
  <si>
    <t xml:space="preserve">Poloshirts Verde Bosque </t>
  </si>
  <si>
    <t>Poloshirts Amarillo Oro</t>
  </si>
  <si>
    <t>Poloshirts Azul Turquesa</t>
  </si>
  <si>
    <t>Poloshirts Rojo Vino</t>
  </si>
  <si>
    <t>00000902</t>
  </si>
  <si>
    <t>ZAPATO F</t>
  </si>
  <si>
    <t>00000901</t>
  </si>
  <si>
    <t>ZAPATO M</t>
  </si>
  <si>
    <t>00000908</t>
  </si>
  <si>
    <t>MEDIAS AZULES</t>
  </si>
  <si>
    <t>MEDIAS CREMAS</t>
  </si>
  <si>
    <t>00001495</t>
  </si>
  <si>
    <t>CAJAS DE EMPAQUE VACIAS</t>
  </si>
  <si>
    <t>-</t>
  </si>
  <si>
    <t>147.50</t>
  </si>
  <si>
    <t>0001512</t>
  </si>
  <si>
    <t xml:space="preserve">MOCHILA </t>
  </si>
  <si>
    <t>INICIAL</t>
  </si>
  <si>
    <t>BASICA</t>
  </si>
  <si>
    <t>00002450</t>
  </si>
  <si>
    <t>CUADERNOS</t>
  </si>
  <si>
    <t>TOTAL GENERAL RD$</t>
  </si>
  <si>
    <t>Jacqueline Comas</t>
  </si>
  <si>
    <t xml:space="preserve">Contadora </t>
  </si>
  <si>
    <t>00001704</t>
  </si>
  <si>
    <t>Acordeón Plástico</t>
  </si>
  <si>
    <t>KM 22</t>
  </si>
  <si>
    <t>00001473</t>
  </si>
  <si>
    <t>Ofic. 27</t>
  </si>
  <si>
    <t>00001727</t>
  </si>
  <si>
    <t>Armazones/Cajas de Armazenas Carpetas</t>
  </si>
  <si>
    <t>00001072</t>
  </si>
  <si>
    <t>Bandas (Gomas No.18)</t>
  </si>
  <si>
    <t>0002150</t>
  </si>
  <si>
    <t>Bandeja de Escritorio (2 Div.)</t>
  </si>
  <si>
    <t>00001630</t>
  </si>
  <si>
    <t>Barra (Silicona Grue.)</t>
  </si>
  <si>
    <t>00001466</t>
  </si>
  <si>
    <t>Base (Standart CPU)</t>
  </si>
  <si>
    <t>Bateria Vehicular</t>
  </si>
  <si>
    <t>Bolsa de Regalo de papel Bond (Blanco)</t>
  </si>
  <si>
    <t>Borrador de Pizarra Estandar</t>
  </si>
  <si>
    <t>00001547</t>
  </si>
  <si>
    <t>Borrador de Pizarra Magica</t>
  </si>
  <si>
    <t>Borras (Plásticas)</t>
  </si>
  <si>
    <t>Brocha de 3"</t>
  </si>
  <si>
    <t xml:space="preserve">Bultos para Camaras Fotograficas </t>
  </si>
  <si>
    <t>Caballete o Accesorio de Estudio</t>
  </si>
  <si>
    <t>Cable USB 3,0  Startech</t>
  </si>
  <si>
    <t>Cajas para archivar</t>
  </si>
  <si>
    <t>00001405</t>
  </si>
  <si>
    <t>Cajas para CD y DVD transparente</t>
  </si>
  <si>
    <t>Calculadora 12 Digitos (Mano)</t>
  </si>
  <si>
    <t>00001061</t>
  </si>
  <si>
    <t>Caratula para CD/DVD</t>
  </si>
  <si>
    <t>00001067</t>
  </si>
  <si>
    <t>Carpeta Ejecutiva</t>
  </si>
  <si>
    <t>Carpetas (3 Anillos, 1")</t>
  </si>
  <si>
    <t>Carpetas (3 Anillos, 2")</t>
  </si>
  <si>
    <t>Carpetas (3 Anillos, 3")</t>
  </si>
  <si>
    <t>Carpetas (3 Anillos, 4")</t>
  </si>
  <si>
    <t>00000750</t>
  </si>
  <si>
    <t>Carpetas (3 Anillos, 5")</t>
  </si>
  <si>
    <t>00001478</t>
  </si>
  <si>
    <t>00001063</t>
  </si>
  <si>
    <t>Cartucho (Tricolor Peq.)</t>
  </si>
  <si>
    <t>Cartucho de Tóner (CC 530 Neg.)</t>
  </si>
  <si>
    <t>00001361</t>
  </si>
  <si>
    <t>Cartucho de Tóner (CC 531 Azul)</t>
  </si>
  <si>
    <t>00002406</t>
  </si>
  <si>
    <t>Cartucho de Tóner (CC 532 Amar.)</t>
  </si>
  <si>
    <t>Cartucho de Tóner (CC 533 Mag.)</t>
  </si>
  <si>
    <t>00000758</t>
  </si>
  <si>
    <t>Cartucho de Tóner (CE 255-A Neg.)</t>
  </si>
  <si>
    <t>00001485</t>
  </si>
  <si>
    <t>Cartucho de Tóner (CE 278A Neg.)</t>
  </si>
  <si>
    <t>Cartucho de Tóner (CE 285A Neg.)</t>
  </si>
  <si>
    <t>00001525</t>
  </si>
  <si>
    <t>Cartucho de Tóner (CE 410A  Neg.)</t>
  </si>
  <si>
    <t>00000940</t>
  </si>
  <si>
    <t>Cartucho de Tóner (CE 411A Azul)</t>
  </si>
  <si>
    <t>00001482</t>
  </si>
  <si>
    <t>Cartucho de Tóner (CE 412A Amar.)</t>
  </si>
  <si>
    <t>Cartucho de Tóner (CE 413A Mag.)</t>
  </si>
  <si>
    <t>00000780</t>
  </si>
  <si>
    <t>00000297</t>
  </si>
  <si>
    <t>Cartucho de Tóner (CF 280A Neg.)</t>
  </si>
  <si>
    <t>00000753</t>
  </si>
  <si>
    <t>Cartucho de Tóner (CF 281A Neg.)</t>
  </si>
  <si>
    <t>00000917</t>
  </si>
  <si>
    <t>Cartucho de Tóner (CF 382-A Amar.)</t>
  </si>
  <si>
    <t>00001735</t>
  </si>
  <si>
    <t>Cartucho de Tóner (CF 400-A Neg.)</t>
  </si>
  <si>
    <t>Cartucho de Tóner (CF 401-A Azul)</t>
  </si>
  <si>
    <t>00001961</t>
  </si>
  <si>
    <t>Cartucho de Tóner (CF 402-A Amar.)</t>
  </si>
  <si>
    <t>Cartucho de Tóner (CF 403- Magen.)</t>
  </si>
  <si>
    <t>00000198</t>
  </si>
  <si>
    <t>Cartucho de Tóner (Q7553A)</t>
  </si>
  <si>
    <t>00001250</t>
  </si>
  <si>
    <t>Cartucho de Tóner (Toshiva T-857OU)</t>
  </si>
  <si>
    <t>00001066</t>
  </si>
  <si>
    <t>Cartulina  (Amarillo)</t>
  </si>
  <si>
    <t>Cartulina  (Azul)</t>
  </si>
  <si>
    <t>00001708</t>
  </si>
  <si>
    <t>Cartulina  (Blanca)</t>
  </si>
  <si>
    <t>00001968</t>
  </si>
  <si>
    <t>Cartulina  (Naranja)</t>
  </si>
  <si>
    <t>00002474</t>
  </si>
  <si>
    <t>Cartulina  (Rosada)</t>
  </si>
  <si>
    <t>Cartulina ( Verde)</t>
  </si>
  <si>
    <t>00001701</t>
  </si>
  <si>
    <t>CD en blanco (Disco CD Compacto)</t>
  </si>
  <si>
    <t>Cinta (Adhesiva 1/2x25 Pegafan)</t>
  </si>
  <si>
    <t>00001698</t>
  </si>
  <si>
    <t>Cinta (Adhesiva 1/2x50 Pegafan)</t>
  </si>
  <si>
    <t>Cinta (Adhesiva 3/4") Invisible</t>
  </si>
  <si>
    <t>Cinta (Adhesiva 3/4") Transparente</t>
  </si>
  <si>
    <t>Cinta (Bicolor para sumad.)</t>
  </si>
  <si>
    <t>Cinta (FX 890 EPSON)</t>
  </si>
  <si>
    <t>Cinta (Transparente 36 de 2")</t>
  </si>
  <si>
    <t>Clips (De presión 1" color neg.)</t>
  </si>
  <si>
    <t>Clips (De presión 2" color neg.)</t>
  </si>
  <si>
    <t>Clips (De presión 3/4" color neg.)</t>
  </si>
  <si>
    <t>Crayones Pequeños (Colores 1/8 de Cera)</t>
  </si>
  <si>
    <t>Desinfectante en Aerosol BEEP</t>
  </si>
  <si>
    <t>Dispensador (Para cinta 3/4")</t>
  </si>
  <si>
    <t>DVD Disco en blanco</t>
  </si>
  <si>
    <t>Espirales (Encuadernación 10")</t>
  </si>
  <si>
    <t>Espirales (Encuadernación 11")</t>
  </si>
  <si>
    <t>Espirales (Encuadernación 14")</t>
  </si>
  <si>
    <t>Espirales (Encuadernación 8")</t>
  </si>
  <si>
    <t>Fajas de Proteccion Lumbra L</t>
  </si>
  <si>
    <t>Felpas (Azules)</t>
  </si>
  <si>
    <t>Felpas (Negras)</t>
  </si>
  <si>
    <t>Felpas (Rojas)</t>
  </si>
  <si>
    <t>Folders ( 8 1/2x11 Amarillo claro)</t>
  </si>
  <si>
    <t>00001069</t>
  </si>
  <si>
    <t>Folders (De bolsillo 8 1/2x11 Amarillo)</t>
  </si>
  <si>
    <t>Folders (De bolsillo 8 1/2x11 Azul Claro)</t>
  </si>
  <si>
    <t>Folders (De bolsillo 8 1/2x11 Azul Oscuro)</t>
  </si>
  <si>
    <t>00001475</t>
  </si>
  <si>
    <t>Folders (De bolsillo 8 1/2x11 Blanco)</t>
  </si>
  <si>
    <t>Folders (De bolsillo 8 1/2x11 Gris)</t>
  </si>
  <si>
    <t>Folders (De bolsillo 8 1/2x11 Negro)</t>
  </si>
  <si>
    <t>Folders (De bolsillo 8 1/2x11 Rojo)</t>
  </si>
  <si>
    <t>Folders (De bolsillo 8 1/2x11 Verde)</t>
  </si>
  <si>
    <t>00001059</t>
  </si>
  <si>
    <t>Folders (Plástico tipo tijera)</t>
  </si>
  <si>
    <t>Forders (8 1/2x14 Legal Amar.)</t>
  </si>
  <si>
    <t>00001060</t>
  </si>
  <si>
    <t>00001946</t>
  </si>
  <si>
    <t>Gafetes (De identificación 9x5.5CM)</t>
  </si>
  <si>
    <t>00001705</t>
  </si>
  <si>
    <t>Gafetes (Distintivo) Cajas de 50</t>
  </si>
  <si>
    <t>00000070</t>
  </si>
  <si>
    <t>Gancho (Para folder o Carp.)</t>
  </si>
  <si>
    <t>00000227</t>
  </si>
  <si>
    <t>Gotero (Tipo Negro)</t>
  </si>
  <si>
    <t>Gotero y/o tinta  1/12 (Para sello Azul)</t>
  </si>
  <si>
    <t>Gotero y/o tinta  1/12 (Para sello Rojo)</t>
  </si>
  <si>
    <t>00001919</t>
  </si>
  <si>
    <t>Gotero y/o tinta  1/12 (Para sello Verde)</t>
  </si>
  <si>
    <t>Grapadora (Extra Fuerte)</t>
  </si>
  <si>
    <t>Grapas (10mm)</t>
  </si>
  <si>
    <t>Grapas (Industriales 3/8 1000 pcs)</t>
  </si>
  <si>
    <t>Guantes Desechables</t>
  </si>
  <si>
    <t>Guillotina</t>
  </si>
  <si>
    <t>Labels y/o etiqueta (1x2 Maco)</t>
  </si>
  <si>
    <t>Labels y/o etiqueta (2x4 Maco)</t>
  </si>
  <si>
    <t>Labels y/o etiqueta (Para CD)</t>
  </si>
  <si>
    <t>Lapiceros (Tinta Rojo)</t>
  </si>
  <si>
    <t>Lápices ( De colores Penta largo)</t>
  </si>
  <si>
    <t>Libretas rayadas (5x8 Amar.)</t>
  </si>
  <si>
    <t>Libretas rayadas (5x8 Blanco)</t>
  </si>
  <si>
    <t>Libretas rayadas (8 1/2x11 Amar.)</t>
  </si>
  <si>
    <t>00000245</t>
  </si>
  <si>
    <t>Libretas rayadas (8 1/2x11 Blanco)</t>
  </si>
  <si>
    <t>Libro (Record)</t>
  </si>
  <si>
    <t>00001062</t>
  </si>
  <si>
    <t>Lija Agua #120</t>
  </si>
  <si>
    <t>Liquid paper/corrector líquido</t>
  </si>
  <si>
    <t>Lonas plasticas ( Azul 20x25)</t>
  </si>
  <si>
    <t>Madera Enlate Bruta 1 x4 x 16</t>
  </si>
  <si>
    <t>Making Tape ( Azul y Verde)</t>
  </si>
  <si>
    <t>00001480</t>
  </si>
  <si>
    <t>Marcador (Pizarra Azul)</t>
  </si>
  <si>
    <t>Marcador (Pizarra Negro)</t>
  </si>
  <si>
    <t>00001714</t>
  </si>
  <si>
    <t>Marcador (Pizarra Rojo)</t>
  </si>
  <si>
    <t>Marcador (Punta Fina Azul)</t>
  </si>
  <si>
    <t>00001703</t>
  </si>
  <si>
    <t>Marcador (Punta Fina Negro)</t>
  </si>
  <si>
    <t>Marcador (Punta Fina Rojo)</t>
  </si>
  <si>
    <t>Marcador (Punta gruesa Negro)</t>
  </si>
  <si>
    <t>00001204</t>
  </si>
  <si>
    <t>Marcador (Punta gruesa Rojo)</t>
  </si>
  <si>
    <t>00001065</t>
  </si>
  <si>
    <t>Masilla Gls.</t>
  </si>
  <si>
    <t>00000258</t>
  </si>
  <si>
    <t>Mota Antigota</t>
  </si>
  <si>
    <t xml:space="preserve">Mouse PAD </t>
  </si>
  <si>
    <t>Palo de Pintar 20 Pies</t>
  </si>
  <si>
    <t>00001492</t>
  </si>
  <si>
    <t>Papel de construcción (9x12 Paq. 48 hojas)</t>
  </si>
  <si>
    <t>00001843</t>
  </si>
  <si>
    <t>Papel forma continuo ( 8 1/2x11 a 4 Pag.)</t>
  </si>
  <si>
    <t>00001358</t>
  </si>
  <si>
    <t xml:space="preserve">Papelógrafo (Hoja 2x4  pies Blanco) </t>
  </si>
  <si>
    <t>00001621</t>
  </si>
  <si>
    <t>Papelógrafo (Tripode 2x4  pies blanco)</t>
  </si>
  <si>
    <t>Pegamento adhesivo (UHU 21 gm)</t>
  </si>
  <si>
    <t>Pegamento adhesivo (UHU 8.2 gm)</t>
  </si>
  <si>
    <t>Pendaflex (Para folders 8 1/2 x11)</t>
  </si>
  <si>
    <t>Pendaflex (Para folders 8 1/2 x14)</t>
  </si>
  <si>
    <t>Pinceles ( NO. 9 Madera)</t>
  </si>
  <si>
    <t>Pinceles Pequeños Plasticos  1/8</t>
  </si>
  <si>
    <t>Pintura S/gloss, VERDE CIELO ( Cubetas)</t>
  </si>
  <si>
    <t>00002476</t>
  </si>
  <si>
    <t>Pinturas s/gloss Blanco (Cubetas)</t>
  </si>
  <si>
    <t>Pizarra acrílica grande 123*91*91.5</t>
  </si>
  <si>
    <t>00002478</t>
  </si>
  <si>
    <t>Pizarra Blanca ( Magica 24x36 Borde Met.)</t>
  </si>
  <si>
    <t>00000449</t>
  </si>
  <si>
    <t>Pizarra Rayada de Niño</t>
  </si>
  <si>
    <t>Plancha Sheetrock</t>
  </si>
  <si>
    <t>Porta Banner 4 x 7 Adaptable</t>
  </si>
  <si>
    <t>Porta Rolo</t>
  </si>
  <si>
    <t>00001484</t>
  </si>
  <si>
    <t xml:space="preserve">Post-it (Grande sin líneas 5x3 Morado) </t>
  </si>
  <si>
    <t>Resaltadores (Azul claro)</t>
  </si>
  <si>
    <t>Resaltadores (Rosado claro) 12/1</t>
  </si>
  <si>
    <t>Resaltadores (Verde claro)</t>
  </si>
  <si>
    <t>Resma (Papel bond 8 1/2x11 Blanco)</t>
  </si>
  <si>
    <t>00001578</t>
  </si>
  <si>
    <t>Resma (Papel bond 8 1/2x13 Blanco Legal)</t>
  </si>
  <si>
    <t>00001486</t>
  </si>
  <si>
    <t>Resma (Papel bond 8 1/2x14 Blanco Legal)</t>
  </si>
  <si>
    <t>00000287</t>
  </si>
  <si>
    <t>Resma (Papel de hilo 8 1/2x11 Azul</t>
  </si>
  <si>
    <t xml:space="preserve">Resma (Papel de hilo 8 1/2x11 Blanco </t>
  </si>
  <si>
    <t>Resma de papel de Opal. 8 1/2x11 blan.)</t>
  </si>
  <si>
    <t>Resma de papel de Opal. 8 1/2x11 Crem.)</t>
  </si>
  <si>
    <t>Rollo de papel bond (Para sumadora)</t>
  </si>
  <si>
    <t>Separadores de documentos</t>
  </si>
  <si>
    <t>Silicon (De 30ml</t>
  </si>
  <si>
    <t>Sobre de cartas (De papel blanco C/V)</t>
  </si>
  <si>
    <t>Sobre de cartas (De papel blanco S/V)</t>
  </si>
  <si>
    <t>00000450</t>
  </si>
  <si>
    <t>Sobre de cartas Inabie (De papel blanco)</t>
  </si>
  <si>
    <t>00001464</t>
  </si>
  <si>
    <t>Sobre manila (9x12 , Amar. Oscuro)</t>
  </si>
  <si>
    <t>Sobre manila (Pequeño amar.)</t>
  </si>
  <si>
    <t>Sobre manila Logo Inabie 8 1/2 x 11</t>
  </si>
  <si>
    <t>Sobre para CD/DVD Blancos</t>
  </si>
  <si>
    <t>00001911</t>
  </si>
  <si>
    <t>Talonarios de Salida de Almacen</t>
  </si>
  <si>
    <t>Tapa para encuadernar</t>
  </si>
  <si>
    <t>00001939</t>
  </si>
  <si>
    <t>Tarjetero</t>
  </si>
  <si>
    <t>00001700</t>
  </si>
  <si>
    <t>Termometro Digital</t>
  </si>
  <si>
    <t>Thinner Gls.</t>
  </si>
  <si>
    <t>00001418</t>
  </si>
  <si>
    <t xml:space="preserve">Tripodes para rotafolio ( De Metal) </t>
  </si>
  <si>
    <t>Tripodes para rotafolio (De madera)</t>
  </si>
  <si>
    <t>00001628</t>
  </si>
  <si>
    <t>Tubo Fluorescentes de 18 amp</t>
  </si>
  <si>
    <t>Zafacon Mediano tapa de vaiven</t>
  </si>
  <si>
    <t>Papel forma continuo ( 8 1/2x11 a 3 Pag.)</t>
  </si>
  <si>
    <t>Pintura Acrilica Blanco  00 Cubeta de 5 Gls.</t>
  </si>
  <si>
    <t>Pinturas s/gloss Verde Cielo (galones)</t>
  </si>
  <si>
    <t>00002483</t>
  </si>
  <si>
    <t>Polo-Shirt Programa Estudiantil (Logo )</t>
  </si>
  <si>
    <t>Silicon (De 100ml)</t>
  </si>
  <si>
    <t>OCTUBRE</t>
  </si>
  <si>
    <t>00001490</t>
  </si>
  <si>
    <t>Agenda de Mano</t>
  </si>
  <si>
    <t>00001504</t>
  </si>
  <si>
    <t>Alambre #12 Electrico</t>
  </si>
  <si>
    <t>00000930</t>
  </si>
  <si>
    <t>Armario de 2 Gavetas</t>
  </si>
  <si>
    <t>Atomizadores de 1 Litro</t>
  </si>
  <si>
    <t>Atomizadores de 1/2 Litro</t>
  </si>
  <si>
    <t>00001824</t>
  </si>
  <si>
    <t>Batas Odontologicas</t>
  </si>
  <si>
    <t>00000196</t>
  </si>
  <si>
    <t xml:space="preserve">Baterías (pilas AA) </t>
  </si>
  <si>
    <t>00000197</t>
  </si>
  <si>
    <t xml:space="preserve">Baterías (pilas AAA) </t>
  </si>
  <si>
    <t>Breaker 20 amp Fino</t>
  </si>
  <si>
    <t>Breaker 20 amp Grueso</t>
  </si>
  <si>
    <t>Breaker 30 amp Grueso</t>
  </si>
  <si>
    <t>Breaker 30 amp Triple</t>
  </si>
  <si>
    <t>Breaker Doble Circuito 50 amp</t>
  </si>
  <si>
    <t>Breaker Doble Circuito 70 amp</t>
  </si>
  <si>
    <t>00001695</t>
  </si>
  <si>
    <t>Cable de Jumpear</t>
  </si>
  <si>
    <t>Calculadora 8 Digitos (Mano)</t>
  </si>
  <si>
    <t>00001508</t>
  </si>
  <si>
    <t>Canaleta de piso 1/2  x  24</t>
  </si>
  <si>
    <t>00001443</t>
  </si>
  <si>
    <t>Candado Yale</t>
  </si>
  <si>
    <t>00001474</t>
  </si>
  <si>
    <t>Cartucho de Tóner (253A)</t>
  </si>
  <si>
    <t>Cartucho de Tóner (CE 237-A)</t>
  </si>
  <si>
    <t>Cartucho de Tóner (Toshiva T-6000)</t>
  </si>
  <si>
    <t>Cartucho de Toner HP 974X Amarillo</t>
  </si>
  <si>
    <t>Cartucho de Toner HP 974X Azul</t>
  </si>
  <si>
    <t>Cartucho de Toner HP 974X Magenta</t>
  </si>
  <si>
    <t>Cartucho de Toner HP 974X Negro</t>
  </si>
  <si>
    <t>Cartulina (Rojo)</t>
  </si>
  <si>
    <t>Cartulina de hilo</t>
  </si>
  <si>
    <t>00001476</t>
  </si>
  <si>
    <t>Cera ( Para contar)</t>
  </si>
  <si>
    <t>Cinta (Adhesiva Invisible 1/2 " 12/1 Scoth)</t>
  </si>
  <si>
    <t>Clips &amp; Pins ( Chinche)</t>
  </si>
  <si>
    <t>Clips (De papel de 33mm de 100 pcs)</t>
  </si>
  <si>
    <t>Clips (De papel de 50mm de 100 pcs)</t>
  </si>
  <si>
    <t>00000636</t>
  </si>
  <si>
    <t>Collant (Agua para Radiador)</t>
  </si>
  <si>
    <t>00002011</t>
  </si>
  <si>
    <t>Cover y Teclado para Tablets</t>
  </si>
  <si>
    <t>Dispensador (Para cinta 2")</t>
  </si>
  <si>
    <t>00001596</t>
  </si>
  <si>
    <t>Espatula 8*8</t>
  </si>
  <si>
    <t>00002148</t>
  </si>
  <si>
    <t>Estilografo de 0.5</t>
  </si>
  <si>
    <t>00002318</t>
  </si>
  <si>
    <t>Extintores de 10 Libras</t>
  </si>
  <si>
    <t>Extintores de 20 Libras</t>
  </si>
  <si>
    <t>Extintores de 50 Libras</t>
  </si>
  <si>
    <t>Fajas de Proteccion Lumbra M</t>
  </si>
  <si>
    <t>Folders Inabie (De bolsillo 8 1/2x11 Blanco)</t>
  </si>
  <si>
    <t>Gomas (De borrar de leche)</t>
  </si>
  <si>
    <t>Grapadora Estándar</t>
  </si>
  <si>
    <t>Grapas (De 26/6mm, 5000 pcs)</t>
  </si>
  <si>
    <t>00001064</t>
  </si>
  <si>
    <t>Hoja Estandars Cover Relieve</t>
  </si>
  <si>
    <t>0000752</t>
  </si>
  <si>
    <t>Juego de bandeja (Metal)</t>
  </si>
  <si>
    <t>00001984</t>
  </si>
  <si>
    <t>Lamparas de 36 amp de 3 Tubos</t>
  </si>
  <si>
    <t>Lamparas de 36 amp de 4 Tubos</t>
  </si>
  <si>
    <t>Lamparas de 40 amp</t>
  </si>
  <si>
    <t>Lapiceros (Tinta Azul)</t>
  </si>
  <si>
    <t>Lapiceros (Tinta Negro)</t>
  </si>
  <si>
    <t>Lápiz  (De Carbón) 12/1</t>
  </si>
  <si>
    <t>Lápiz (De colores Cera)</t>
  </si>
  <si>
    <t>Libretas rayadas (6x9 Blanco)</t>
  </si>
  <si>
    <t>00001249</t>
  </si>
  <si>
    <t>LINTERNA DE LED ( Recargable)</t>
  </si>
  <si>
    <t>Lysol en Aerosol</t>
  </si>
  <si>
    <t>00001510</t>
  </si>
  <si>
    <t>Madera Enlate Bruta 2 X 12 X 14</t>
  </si>
  <si>
    <t>Madera Enlate Bruta 2 X 4 X 16</t>
  </si>
  <si>
    <t>Making Tape de 2 Pulgada</t>
  </si>
  <si>
    <t>Marcador (Punta gruesa Azul)</t>
  </si>
  <si>
    <t>00002413</t>
  </si>
  <si>
    <t>Mascarilla N95</t>
  </si>
  <si>
    <t>Mascarilla Quirurgica</t>
  </si>
  <si>
    <t>Papel de construcción (9x12 Paq. 96 hojas)</t>
  </si>
  <si>
    <t>00002143</t>
  </si>
  <si>
    <t>Papel Feal Envoltura</t>
  </si>
  <si>
    <t>Pegamento adhesivo (UHU 36 gm)</t>
  </si>
  <si>
    <t>Pegamento adhesivo (UHU 40 gm)</t>
  </si>
  <si>
    <t>00001491</t>
  </si>
  <si>
    <t>Perforadora  (2 Hoyos)</t>
  </si>
  <si>
    <t>Perforadora  (3 Hoyos)</t>
  </si>
  <si>
    <t>Pintura Epoxy Rojo en galones</t>
  </si>
  <si>
    <t>Pintura Epoxy Verde oscuro en galones</t>
  </si>
  <si>
    <t>Pintura Gris Industrial en Galones</t>
  </si>
  <si>
    <t>Pintura Maiz Acrilica Cubeta de 5 GLs</t>
  </si>
  <si>
    <t>Pintura Negro Industrial en Galones</t>
  </si>
  <si>
    <t>Pintura Paja 50 Acrilica Cubeta de 5 Gls.</t>
  </si>
  <si>
    <t>Pinturta S/Gloss Verde  Claro Acrilica Por galones</t>
  </si>
  <si>
    <t>Pinturta Verde  Claro Acrilica Por galones</t>
  </si>
  <si>
    <t>Pinturta Verde Laguna Por galones</t>
  </si>
  <si>
    <t>Pizarra acrílica (31x48 Blanco. Grand. C/B)</t>
  </si>
  <si>
    <t>Pizarra acrílica (31x48 Blanco. Grand. S/B)</t>
  </si>
  <si>
    <t>Pizarra Corcho (31x48 Blanco. Grand. S/B)</t>
  </si>
  <si>
    <t>00001346</t>
  </si>
  <si>
    <t>Plywood Cedro 4 x 8</t>
  </si>
  <si>
    <t>Polo-Shirt Sysvane (Logo Inabie)</t>
  </si>
  <si>
    <t>Porta CD  Negro</t>
  </si>
  <si>
    <t>000001706</t>
  </si>
  <si>
    <t>Porta Clips (Plástica)</t>
  </si>
  <si>
    <t>000001707</t>
  </si>
  <si>
    <t>Porta Clips (de metal negro /Gris)</t>
  </si>
  <si>
    <t>000001708</t>
  </si>
  <si>
    <t>Porta lapiz de Metal</t>
  </si>
  <si>
    <t xml:space="preserve">Post-it (Grande sin líneas 5x3 Amarillo) </t>
  </si>
  <si>
    <t xml:space="preserve">Post-it (Mediano 3x3 Amarillo) </t>
  </si>
  <si>
    <t xml:space="preserve">Post-it (Pequeño 2x3 Amarillo) </t>
  </si>
  <si>
    <t xml:space="preserve">Post-it (Mediano 3x3 Azul) </t>
  </si>
  <si>
    <t xml:space="preserve">Post-it (Pequeño 2x3 Azul) </t>
  </si>
  <si>
    <t xml:space="preserve">Post-it (Grande sin líneas 5x3 Naranja) </t>
  </si>
  <si>
    <t xml:space="preserve">Post-it (Mediano 3x3 Naranja) </t>
  </si>
  <si>
    <t xml:space="preserve">Post-it (Pequeño 2x3 Naranja) </t>
  </si>
  <si>
    <t xml:space="preserve">Post-it (Grande sin líneas 5x3 Rosado) </t>
  </si>
  <si>
    <t xml:space="preserve">Post-it (Mediano 3x3 Rosado) </t>
  </si>
  <si>
    <t xml:space="preserve">Post-it (Pequeño 2x3 Rosado) </t>
  </si>
  <si>
    <t>Protector de Hojas de Documentos</t>
  </si>
  <si>
    <t>00001571</t>
  </si>
  <si>
    <t>Puerta Metal 90 x 210 cm</t>
  </si>
  <si>
    <t>00001487</t>
  </si>
  <si>
    <t>Regla ( Plástica de 30cm)</t>
  </si>
  <si>
    <t>Resaltadores (Amarillo) 12/1</t>
  </si>
  <si>
    <t>Resma (Papel de hilo 8 1/2x11 Crema</t>
  </si>
  <si>
    <t xml:space="preserve">Resma (Papel de hilo 8 1/2x11 Crema Timb. </t>
  </si>
  <si>
    <t>00001070</t>
  </si>
  <si>
    <t>Revistero de Metal Gris/Negro</t>
  </si>
  <si>
    <t>Rollo (Strchfilm 18*150P)</t>
  </si>
  <si>
    <t>00001071</t>
  </si>
  <si>
    <t>Saca grapas</t>
  </si>
  <si>
    <t>00001707</t>
  </si>
  <si>
    <t>Sacapunta (De metal, Manual))</t>
  </si>
  <si>
    <t>Sacapunta (Eléctrico)</t>
  </si>
  <si>
    <t>00001640</t>
  </si>
  <si>
    <t>Sellador para Techo Siliconer en Cubeta</t>
  </si>
  <si>
    <t>Silicon (De 250gr)</t>
  </si>
  <si>
    <t>Sobre manila (9x13, Amar. Oscuro)</t>
  </si>
  <si>
    <t>00001206</t>
  </si>
  <si>
    <t>Sujetador de hojas (En Cartón)</t>
  </si>
  <si>
    <t>Sujetador de hojas (En Plástico)</t>
  </si>
  <si>
    <t>00002303</t>
  </si>
  <si>
    <t>Tallimetro de Madera</t>
  </si>
  <si>
    <t>00001702</t>
  </si>
  <si>
    <t>Tijera (Sin Punta)</t>
  </si>
  <si>
    <t>Tijera Mediana  (con Punta)</t>
  </si>
  <si>
    <t>00001629</t>
  </si>
  <si>
    <t>Toma Corriente Doble de 20 amp</t>
  </si>
  <si>
    <t>Tubo Fluorescentes de 32 amp</t>
  </si>
  <si>
    <t>Tubo Fluorescentes de 40 amp</t>
  </si>
  <si>
    <t>00002288</t>
  </si>
  <si>
    <t>Zafacon (Malla de Metal p/oficina)</t>
  </si>
  <si>
    <t>Zafacon Peq. Redondo</t>
  </si>
  <si>
    <t>Zafacon Redondo negro</t>
  </si>
  <si>
    <t>RELACION DE INVENTARIO  TRIMESTRAL MATERIAL GASTABLE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</si>
</sst>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dd/mm/yy;@"/>
    <numFmt numFmtId="166" formatCode="#,##0.00;[Red]#,##0.00"/>
    <numFmt numFmtId="167" formatCode="_-* #,##0.00\ _€_-;\-* #,##0.00\ _€_-;_-* &quot;-&quot;??\ _€_-;_-@_-"/>
    <numFmt numFmtId="168" formatCode="#,##0.0"/>
    <numFmt numFmtId="169" formatCode="_-* #,##0\ _€_-;\-* #,##0\ _€_-;_-* &quot;-&quot;??\ _€_-;_-@_-"/>
    <numFmt numFmtId="170" formatCode="#,##0;[Red]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2"/>
      <color rgb="FF2A3DF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2" applyFont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164" fontId="4" fillId="3" borderId="1" xfId="3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/>
    </xf>
    <xf numFmtId="3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164" fontId="7" fillId="2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/>
    </xf>
    <xf numFmtId="0" fontId="7" fillId="0" borderId="1" xfId="2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center"/>
    </xf>
    <xf numFmtId="3" fontId="9" fillId="2" borderId="1" xfId="2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7" fillId="0" borderId="1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left" vertical="center" wrapText="1"/>
    </xf>
    <xf numFmtId="166" fontId="8" fillId="2" borderId="5" xfId="0" applyNumberFormat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vertical="center" wrapText="1"/>
    </xf>
    <xf numFmtId="3" fontId="0" fillId="0" borderId="0" xfId="0" applyNumberFormat="1" applyAlignment="1">
      <alignment horizontal="center"/>
    </xf>
    <xf numFmtId="49" fontId="5" fillId="2" borderId="6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167" fontId="14" fillId="0" borderId="0" xfId="1" applyFont="1"/>
    <xf numFmtId="4" fontId="7" fillId="2" borderId="1" xfId="2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69" fontId="7" fillId="2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9" fontId="7" fillId="2" borderId="1" xfId="1" applyNumberFormat="1" applyFont="1" applyFill="1" applyBorder="1" applyAlignment="1">
      <alignment horizontal="center" vertical="center" wrapText="1"/>
    </xf>
    <xf numFmtId="169" fontId="0" fillId="0" borderId="1" xfId="1" applyNumberFormat="1" applyFont="1" applyBorder="1" applyAlignment="1">
      <alignment horizontal="center"/>
    </xf>
    <xf numFmtId="169" fontId="9" fillId="2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4" fillId="3" borderId="9" xfId="2" applyFont="1" applyFill="1" applyBorder="1" applyAlignment="1">
      <alignment horizontal="center" vertical="center" wrapText="1"/>
    </xf>
    <xf numFmtId="49" fontId="17" fillId="0" borderId="12" xfId="4" applyNumberFormat="1" applyBorder="1" applyAlignment="1">
      <alignment vertical="center" wrapText="1"/>
    </xf>
    <xf numFmtId="0" fontId="17" fillId="0" borderId="0" xfId="4" applyAlignment="1">
      <alignment horizontal="center" vertical="center" wrapText="1"/>
    </xf>
    <xf numFmtId="0" fontId="17" fillId="0" borderId="12" xfId="4" applyBorder="1" applyAlignment="1">
      <alignment vertical="center" wrapText="1"/>
    </xf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center" wrapText="1"/>
    </xf>
    <xf numFmtId="3" fontId="7" fillId="2" borderId="8" xfId="2" applyNumberFormat="1" applyFont="1" applyFill="1" applyBorder="1" applyAlignment="1">
      <alignment horizontal="center" vertical="center"/>
    </xf>
    <xf numFmtId="3" fontId="9" fillId="2" borderId="8" xfId="2" applyNumberFormat="1" applyFont="1" applyFill="1" applyBorder="1" applyAlignment="1">
      <alignment horizontal="center" vertical="center"/>
    </xf>
    <xf numFmtId="164" fontId="7" fillId="2" borderId="8" xfId="3" applyFont="1" applyFill="1" applyBorder="1" applyAlignment="1">
      <alignment horizontal="center" vertical="center"/>
    </xf>
    <xf numFmtId="167" fontId="16" fillId="5" borderId="16" xfId="1" applyFont="1" applyFill="1" applyBorder="1" applyAlignment="1">
      <alignment horizontal="center" vertical="center"/>
    </xf>
    <xf numFmtId="0" fontId="1" fillId="2" borderId="0" xfId="0" applyFont="1" applyFill="1"/>
    <xf numFmtId="0" fontId="18" fillId="4" borderId="17" xfId="5" applyFont="1" applyFill="1" applyBorder="1" applyAlignment="1">
      <alignment horizontal="center" vertical="center" wrapText="1"/>
    </xf>
    <xf numFmtId="0" fontId="18" fillId="4" borderId="18" xfId="5" applyFont="1" applyFill="1" applyBorder="1" applyAlignment="1">
      <alignment horizontal="center" vertical="center" wrapText="1"/>
    </xf>
    <xf numFmtId="3" fontId="3" fillId="4" borderId="18" xfId="5" applyNumberFormat="1" applyFont="1" applyFill="1" applyBorder="1" applyAlignment="1">
      <alignment horizontal="center" vertical="center" wrapText="1"/>
    </xf>
    <xf numFmtId="164" fontId="18" fillId="4" borderId="18" xfId="6" applyFont="1" applyFill="1" applyBorder="1" applyAlignment="1" applyProtection="1">
      <alignment horizontal="center" vertical="center" wrapText="1"/>
    </xf>
    <xf numFmtId="164" fontId="18" fillId="4" borderId="19" xfId="6" applyFont="1" applyFill="1" applyBorder="1" applyAlignment="1" applyProtection="1">
      <alignment horizontal="center" vertical="center" wrapText="1"/>
    </xf>
    <xf numFmtId="49" fontId="5" fillId="2" borderId="2" xfId="5" applyNumberFormat="1" applyFont="1" applyFill="1" applyBorder="1" applyAlignment="1">
      <alignment horizontal="center" vertical="center" wrapText="1"/>
    </xf>
    <xf numFmtId="165" fontId="17" fillId="0" borderId="3" xfId="5" applyNumberFormat="1" applyBorder="1" applyAlignment="1">
      <alignment horizontal="center" vertical="center" wrapText="1"/>
    </xf>
    <xf numFmtId="0" fontId="20" fillId="0" borderId="3" xfId="5" applyFont="1" applyBorder="1"/>
    <xf numFmtId="4" fontId="5" fillId="0" borderId="20" xfId="5" applyNumberFormat="1" applyFont="1" applyBorder="1" applyAlignment="1">
      <alignment horizontal="center"/>
    </xf>
    <xf numFmtId="49" fontId="5" fillId="2" borderId="6" xfId="5" applyNumberFormat="1" applyFont="1" applyFill="1" applyBorder="1" applyAlignment="1">
      <alignment horizontal="center" vertical="center" wrapText="1"/>
    </xf>
    <xf numFmtId="165" fontId="17" fillId="0" borderId="1" xfId="5" applyNumberFormat="1" applyBorder="1" applyAlignment="1">
      <alignment horizontal="center" vertical="center" wrapText="1"/>
    </xf>
    <xf numFmtId="0" fontId="20" fillId="0" borderId="1" xfId="5" applyFont="1" applyBorder="1"/>
    <xf numFmtId="0" fontId="12" fillId="0" borderId="1" xfId="5" applyFont="1" applyBorder="1" applyAlignment="1">
      <alignment horizontal="center"/>
    </xf>
    <xf numFmtId="3" fontId="12" fillId="0" borderId="1" xfId="5" applyNumberFormat="1" applyFont="1" applyBorder="1" applyAlignment="1">
      <alignment horizontal="center"/>
    </xf>
    <xf numFmtId="0" fontId="8" fillId="0" borderId="1" xfId="5" applyFont="1" applyBorder="1" applyAlignment="1">
      <alignment horizontal="center"/>
    </xf>
    <xf numFmtId="49" fontId="8" fillId="0" borderId="1" xfId="5" applyNumberFormat="1" applyFont="1" applyBorder="1" applyAlignment="1">
      <alignment horizontal="center"/>
    </xf>
    <xf numFmtId="0" fontId="20" fillId="2" borderId="1" xfId="5" applyFont="1" applyFill="1" applyBorder="1"/>
    <xf numFmtId="0" fontId="12" fillId="2" borderId="1" xfId="5" applyFont="1" applyFill="1" applyBorder="1" applyAlignment="1">
      <alignment horizontal="center"/>
    </xf>
    <xf numFmtId="15" fontId="5" fillId="0" borderId="1" xfId="5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" fontId="8" fillId="0" borderId="1" xfId="5" applyNumberFormat="1" applyFont="1" applyBorder="1" applyAlignment="1">
      <alignment horizontal="center"/>
    </xf>
    <xf numFmtId="0" fontId="21" fillId="2" borderId="1" xfId="5" applyFont="1" applyFill="1" applyBorder="1" applyAlignment="1">
      <alignment wrapText="1"/>
    </xf>
    <xf numFmtId="49" fontId="5" fillId="2" borderId="21" xfId="5" applyNumberFormat="1" applyFont="1" applyFill="1" applyBorder="1" applyAlignment="1">
      <alignment horizontal="center" vertical="center" wrapText="1"/>
    </xf>
    <xf numFmtId="165" fontId="17" fillId="0" borderId="22" xfId="5" applyNumberFormat="1" applyBorder="1" applyAlignment="1">
      <alignment horizontal="center" vertical="center" wrapText="1"/>
    </xf>
    <xf numFmtId="0" fontId="20" fillId="2" borderId="22" xfId="5" applyFont="1" applyFill="1" applyBorder="1"/>
    <xf numFmtId="49" fontId="5" fillId="2" borderId="7" xfId="5" applyNumberFormat="1" applyFont="1" applyFill="1" applyBorder="1" applyAlignment="1">
      <alignment horizontal="center" vertical="center" wrapText="1"/>
    </xf>
    <xf numFmtId="0" fontId="20" fillId="2" borderId="8" xfId="5" applyFont="1" applyFill="1" applyBorder="1"/>
    <xf numFmtId="164" fontId="15" fillId="4" borderId="14" xfId="6" applyFont="1" applyFill="1" applyBorder="1" applyAlignment="1">
      <alignment horizontal="center" vertical="center" wrapText="1"/>
    </xf>
    <xf numFmtId="168" fontId="0" fillId="0" borderId="0" xfId="0" applyNumberFormat="1"/>
    <xf numFmtId="4" fontId="0" fillId="0" borderId="0" xfId="0" applyNumberFormat="1"/>
    <xf numFmtId="49" fontId="17" fillId="0" borderId="0" xfId="4" applyNumberFormat="1" applyAlignment="1">
      <alignment vertical="center" wrapText="1"/>
    </xf>
    <xf numFmtId="0" fontId="17" fillId="0" borderId="0" xfId="4" applyAlignment="1">
      <alignment vertical="center" wrapText="1"/>
    </xf>
    <xf numFmtId="2" fontId="17" fillId="0" borderId="0" xfId="6" applyNumberFormat="1" applyFont="1" applyBorder="1" applyAlignment="1">
      <alignment horizontal="center" vertical="center" wrapText="1"/>
    </xf>
    <xf numFmtId="0" fontId="19" fillId="0" borderId="0" xfId="4" applyFont="1" applyAlignment="1">
      <alignment vertical="center" wrapText="1"/>
    </xf>
    <xf numFmtId="0" fontId="0" fillId="0" borderId="12" xfId="0" applyBorder="1"/>
    <xf numFmtId="0" fontId="22" fillId="0" borderId="12" xfId="0" applyFont="1" applyBorder="1"/>
    <xf numFmtId="3" fontId="5" fillId="2" borderId="1" xfId="5" applyNumberFormat="1" applyFont="1" applyFill="1" applyBorder="1" applyAlignment="1">
      <alignment horizontal="center"/>
    </xf>
    <xf numFmtId="165" fontId="17" fillId="2" borderId="1" xfId="5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3" applyFont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 wrapText="1"/>
    </xf>
    <xf numFmtId="166" fontId="4" fillId="3" borderId="1" xfId="3" applyNumberFormat="1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170" fontId="9" fillId="2" borderId="1" xfId="0" applyNumberFormat="1" applyFont="1" applyFill="1" applyBorder="1" applyAlignment="1">
      <alignment horizontal="center" vertical="center"/>
    </xf>
    <xf numFmtId="166" fontId="8" fillId="2" borderId="1" xfId="7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5" fillId="2" borderId="1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166" fontId="8" fillId="0" borderId="1" xfId="0" applyNumberFormat="1" applyFont="1" applyBorder="1" applyAlignment="1">
      <alignment horizontal="center" vertical="center"/>
    </xf>
    <xf numFmtId="170" fontId="9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43" fontId="0" fillId="0" borderId="0" xfId="0" applyNumberFormat="1"/>
    <xf numFmtId="0" fontId="25" fillId="2" borderId="8" xfId="0" applyFont="1" applyFill="1" applyBorder="1" applyAlignment="1">
      <alignment vertical="center" wrapText="1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center"/>
    </xf>
    <xf numFmtId="164" fontId="0" fillId="0" borderId="1" xfId="3" applyFont="1" applyBorder="1"/>
    <xf numFmtId="170" fontId="0" fillId="0" borderId="0" xfId="0" applyNumberFormat="1"/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170" fontId="9" fillId="2" borderId="8" xfId="0" applyNumberFormat="1" applyFont="1" applyFill="1" applyBorder="1" applyAlignment="1">
      <alignment horizontal="center" vertical="center"/>
    </xf>
    <xf numFmtId="0" fontId="0" fillId="0" borderId="8" xfId="0" applyBorder="1"/>
    <xf numFmtId="164" fontId="0" fillId="0" borderId="8" xfId="3" applyFont="1" applyBorder="1"/>
    <xf numFmtId="0" fontId="27" fillId="3" borderId="1" xfId="2" applyFont="1" applyFill="1" applyBorder="1" applyAlignment="1">
      <alignment horizontal="center" vertical="center" wrapText="1"/>
    </xf>
    <xf numFmtId="0" fontId="28" fillId="3" borderId="1" xfId="2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  <xf numFmtId="0" fontId="5" fillId="0" borderId="0" xfId="4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2" xfId="5" applyFont="1" applyBorder="1" applyAlignment="1">
      <alignment horizontal="center" vertical="center" wrapText="1"/>
    </xf>
    <xf numFmtId="0" fontId="4" fillId="4" borderId="23" xfId="5" applyFont="1" applyFill="1" applyBorder="1" applyAlignment="1">
      <alignment horizontal="center" vertical="center" wrapText="1"/>
    </xf>
    <xf numFmtId="0" fontId="4" fillId="4" borderId="12" xfId="5" applyFont="1" applyFill="1" applyBorder="1" applyAlignment="1">
      <alignment horizontal="center" vertical="center" wrapText="1"/>
    </xf>
    <xf numFmtId="0" fontId="4" fillId="4" borderId="24" xfId="5" applyFont="1" applyFill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/>
    </xf>
    <xf numFmtId="0" fontId="23" fillId="0" borderId="12" xfId="4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4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64" fontId="26" fillId="4" borderId="26" xfId="0" applyNumberFormat="1" applyFont="1" applyFill="1" applyBorder="1" applyAlignment="1">
      <alignment horizontal="center"/>
    </xf>
    <xf numFmtId="164" fontId="26" fillId="4" borderId="27" xfId="0" applyNumberFormat="1" applyFont="1" applyFill="1" applyBorder="1" applyAlignment="1">
      <alignment horizontal="center"/>
    </xf>
    <xf numFmtId="0" fontId="26" fillId="4" borderId="14" xfId="0" applyFont="1" applyFill="1" applyBorder="1" applyAlignment="1">
      <alignment horizontal="center"/>
    </xf>
    <xf numFmtId="0" fontId="26" fillId="4" borderId="25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15" fillId="4" borderId="0" xfId="2" applyFont="1" applyFill="1" applyAlignment="1">
      <alignment horizontal="center" vertical="center" wrapText="1"/>
    </xf>
    <xf numFmtId="0" fontId="15" fillId="4" borderId="14" xfId="2" applyFont="1" applyFill="1" applyBorder="1" applyAlignment="1">
      <alignment horizontal="center" vertical="center" wrapText="1"/>
    </xf>
    <xf numFmtId="0" fontId="15" fillId="4" borderId="10" xfId="2" applyFont="1" applyFill="1" applyBorder="1" applyAlignment="1">
      <alignment horizontal="center" vertical="center" wrapText="1"/>
    </xf>
    <xf numFmtId="0" fontId="15" fillId="4" borderId="11" xfId="2" applyFont="1" applyFill="1" applyBorder="1" applyAlignment="1">
      <alignment horizontal="center" vertical="center" wrapText="1"/>
    </xf>
    <xf numFmtId="0" fontId="15" fillId="4" borderId="15" xfId="2" applyFont="1" applyFill="1" applyBorder="1" applyAlignment="1">
      <alignment horizontal="center" vertical="center" wrapText="1"/>
    </xf>
    <xf numFmtId="0" fontId="17" fillId="0" borderId="12" xfId="4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/>
    </xf>
  </cellXfs>
  <cellStyles count="8">
    <cellStyle name="Comma" xfId="1" builtinId="3"/>
    <cellStyle name="Comma 2" xfId="6"/>
    <cellStyle name="Comma 3" xfId="3"/>
    <cellStyle name="Comma 4 2" xfId="7"/>
    <cellStyle name="Normal" xfId="0" builtinId="0"/>
    <cellStyle name="Normal 2" xfId="4"/>
    <cellStyle name="Normal 5" xfId="5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0</xdr:rowOff>
    </xdr:from>
    <xdr:to>
      <xdr:col>6</xdr:col>
      <xdr:colOff>428625</xdr:colOff>
      <xdr:row>2</xdr:row>
      <xdr:rowOff>438150</xdr:rowOff>
    </xdr:to>
    <xdr:pic>
      <xdr:nvPicPr>
        <xdr:cNvPr id="2" name="Picture 3" descr="INABIE NUEVO LOGO">
          <a:extLst>
            <a:ext uri="{FF2B5EF4-FFF2-40B4-BE49-F238E27FC236}">
              <a16:creationId xmlns:a16="http://schemas.microsoft.com/office/drawing/2014/main" id="{E2FA3DE3-9E60-4522-8DA4-C5460279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0"/>
          <a:ext cx="29813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986287</xdr:colOff>
      <xdr:row>0</xdr:row>
      <xdr:rowOff>0</xdr:rowOff>
    </xdr:from>
    <xdr:ext cx="2893623" cy="752475"/>
    <xdr:pic>
      <xdr:nvPicPr>
        <xdr:cNvPr id="2" name="Picture 1" descr="INABIE NUEVO LOGO">
          <a:extLst>
            <a:ext uri="{FF2B5EF4-FFF2-40B4-BE49-F238E27FC236}">
              <a16:creationId xmlns:a16="http://schemas.microsoft.com/office/drawing/2014/main" id="{1CB282D1-3111-440F-8F5B-03FC1FDD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537" y="0"/>
          <a:ext cx="2893623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792480</xdr:colOff>
      <xdr:row>317</xdr:row>
      <xdr:rowOff>38101</xdr:rowOff>
    </xdr:from>
    <xdr:to>
      <xdr:col>10</xdr:col>
      <xdr:colOff>22860</xdr:colOff>
      <xdr:row>323</xdr:row>
      <xdr:rowOff>167641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  <a14:imgEffect>
                    <a14:brightnessContrast contrast="-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92480" y="98336101"/>
          <a:ext cx="5913120" cy="12344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2790825</xdr:colOff>
      <xdr:row>0</xdr:row>
      <xdr:rowOff>104775</xdr:rowOff>
    </xdr:from>
    <xdr:ext cx="2990850" cy="504826"/>
    <xdr:pic>
      <xdr:nvPicPr>
        <xdr:cNvPr id="2" name="Picture 1" descr="INABIE NUEVO LOGO">
          <a:extLst>
            <a:ext uri="{FF2B5EF4-FFF2-40B4-BE49-F238E27FC236}">
              <a16:creationId xmlns:a16="http://schemas.microsoft.com/office/drawing/2014/main" id="{2B1A5689-8499-4867-9420-03B8A537A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104775"/>
          <a:ext cx="2990850" cy="504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queline.comas/Desktop/BK%20Bethania%20de%20los%20Santos/RELACION%20DE%20INVENTARIO%20POR%20MES%202022/Inventarios%20Trimestrales/A&#241;o%202022/4-Relacion%20de%20Inv.%20Trimestre%20Oct.%20-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. Cocina Oct 2022"/>
      <sheetName val="Inv. Suministro Oct 2022"/>
      <sheetName val="Inv. Cocina Km22 y 27 Nov 22 "/>
      <sheetName val="Inv. Sumin Km22 y 27 Nov 22"/>
      <sheetName val="INV COCINA AL 31 DIC 2022"/>
      <sheetName val="INV SUM AL 31 DIC 2022"/>
      <sheetName val="Inv. Cocina Oct Dic 2022"/>
      <sheetName val="Inv. cocina  Oct Dic 2022"/>
      <sheetName val="Inv. Suministro Oct 2022 unif"/>
      <sheetName val="Inv. TextilOct Dic 2022"/>
    </sheetNames>
    <sheetDataSet>
      <sheetData sheetId="0"/>
      <sheetData sheetId="1"/>
      <sheetData sheetId="2"/>
      <sheetData sheetId="3"/>
      <sheetData sheetId="4">
        <row r="153">
          <cell r="F153">
            <v>11516140.552499996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opLeftCell="A128" zoomScaleNormal="100" workbookViewId="0">
      <selection activeCell="G137" sqref="G137"/>
    </sheetView>
  </sheetViews>
  <sheetFormatPr defaultColWidth="9.109375" defaultRowHeight="14.4" x14ac:dyDescent="0.3"/>
  <cols>
    <col min="1" max="1" width="15.5546875" customWidth="1"/>
    <col min="2" max="2" width="16.88671875" hidden="1" customWidth="1"/>
    <col min="3" max="3" width="25.6640625" customWidth="1"/>
    <col min="4" max="4" width="10.33203125" customWidth="1"/>
    <col min="5" max="5" width="14.6640625" customWidth="1"/>
    <col min="6" max="6" width="15.44140625" customWidth="1"/>
    <col min="7" max="7" width="16.33203125" customWidth="1"/>
    <col min="8" max="8" width="14.109375" customWidth="1"/>
    <col min="9" max="9" width="20.44140625" customWidth="1"/>
    <col min="10" max="10" width="5" bestFit="1" customWidth="1"/>
    <col min="11" max="11" width="6" bestFit="1" customWidth="1"/>
    <col min="12" max="13" width="5" bestFit="1" customWidth="1"/>
    <col min="14" max="14" width="14.6640625" customWidth="1"/>
    <col min="15" max="15" width="5" bestFit="1" customWidth="1"/>
  </cols>
  <sheetData>
    <row r="1" spans="1:9" ht="22.5" customHeight="1" x14ac:dyDescent="0.3">
      <c r="A1" s="1"/>
      <c r="B1" s="1"/>
      <c r="C1" s="1"/>
      <c r="D1" s="1"/>
      <c r="E1" s="1"/>
      <c r="F1" s="1"/>
      <c r="G1" s="1"/>
      <c r="H1" s="1"/>
      <c r="I1" s="70"/>
    </row>
    <row r="2" spans="1:9" ht="28.5" customHeight="1" x14ac:dyDescent="0.3">
      <c r="A2" s="1"/>
      <c r="B2" s="1"/>
      <c r="C2" s="1"/>
      <c r="D2" s="1"/>
      <c r="E2" s="1"/>
      <c r="F2" s="1"/>
      <c r="G2" s="1"/>
      <c r="H2" s="1"/>
      <c r="I2" s="70"/>
    </row>
    <row r="3" spans="1:9" ht="37.5" customHeight="1" x14ac:dyDescent="0.3">
      <c r="A3" s="1"/>
      <c r="B3" s="1"/>
      <c r="C3" s="1"/>
      <c r="D3" s="1"/>
      <c r="E3" s="1"/>
      <c r="F3" s="1"/>
      <c r="G3" s="1"/>
      <c r="H3" s="1"/>
      <c r="I3" s="70"/>
    </row>
    <row r="4" spans="1:9" x14ac:dyDescent="0.3">
      <c r="A4" s="146" t="s">
        <v>0</v>
      </c>
      <c r="B4" s="146"/>
      <c r="C4" s="146"/>
      <c r="D4" s="146"/>
      <c r="E4" s="146"/>
      <c r="F4" s="146"/>
      <c r="G4" s="146"/>
      <c r="H4" s="146"/>
      <c r="I4" s="146"/>
    </row>
    <row r="5" spans="1:9" ht="21.75" customHeight="1" thickBot="1" x14ac:dyDescent="0.35">
      <c r="A5" s="147" t="s">
        <v>332</v>
      </c>
      <c r="B5" s="147"/>
      <c r="C5" s="147"/>
      <c r="D5" s="147"/>
      <c r="E5" s="147"/>
      <c r="F5" s="147"/>
      <c r="G5" s="147"/>
      <c r="H5" s="147"/>
      <c r="I5" s="147"/>
    </row>
    <row r="6" spans="1:9" ht="53.25" customHeight="1" thickBot="1" x14ac:dyDescent="0.35">
      <c r="A6" s="71" t="s">
        <v>1</v>
      </c>
      <c r="B6" s="72" t="s">
        <v>2</v>
      </c>
      <c r="C6" s="72" t="s">
        <v>3</v>
      </c>
      <c r="D6" s="72" t="s">
        <v>333</v>
      </c>
      <c r="E6" s="73" t="s">
        <v>334</v>
      </c>
      <c r="F6" s="73" t="s">
        <v>335</v>
      </c>
      <c r="G6" s="73" t="s">
        <v>336</v>
      </c>
      <c r="H6" s="74" t="s">
        <v>7</v>
      </c>
      <c r="I6" s="75" t="s">
        <v>8</v>
      </c>
    </row>
    <row r="7" spans="1:9" ht="25.5" customHeight="1" thickBot="1" x14ac:dyDescent="0.35">
      <c r="A7" s="76" t="s">
        <v>337</v>
      </c>
      <c r="B7" s="77" t="s">
        <v>338</v>
      </c>
      <c r="C7" s="78" t="s">
        <v>339</v>
      </c>
      <c r="D7" s="83">
        <v>4</v>
      </c>
      <c r="E7" s="84">
        <v>101</v>
      </c>
      <c r="F7" s="84">
        <v>101</v>
      </c>
      <c r="G7" s="108">
        <v>93</v>
      </c>
      <c r="H7" s="85">
        <v>312.63</v>
      </c>
      <c r="I7" s="79">
        <f>+G7*H7</f>
        <v>29074.59</v>
      </c>
    </row>
    <row r="8" spans="1:9" ht="28.5" customHeight="1" thickBot="1" x14ac:dyDescent="0.35">
      <c r="A8" s="80" t="s">
        <v>337</v>
      </c>
      <c r="B8" s="81" t="s">
        <v>338</v>
      </c>
      <c r="C8" s="82" t="s">
        <v>339</v>
      </c>
      <c r="D8" s="83">
        <v>6</v>
      </c>
      <c r="E8" s="84">
        <v>153017</v>
      </c>
      <c r="F8" s="84">
        <v>137547</v>
      </c>
      <c r="G8" s="108">
        <v>9114</v>
      </c>
      <c r="H8" s="85">
        <v>312.63</v>
      </c>
      <c r="I8" s="79">
        <f t="shared" ref="I8:I71" si="0">+G8*H8</f>
        <v>2849309.82</v>
      </c>
    </row>
    <row r="9" spans="1:9" ht="28.5" customHeight="1" thickBot="1" x14ac:dyDescent="0.35">
      <c r="A9" s="80" t="s">
        <v>337</v>
      </c>
      <c r="B9" s="81" t="s">
        <v>338</v>
      </c>
      <c r="C9" s="82" t="s">
        <v>339</v>
      </c>
      <c r="D9" s="83">
        <v>8</v>
      </c>
      <c r="E9" s="84">
        <v>89345</v>
      </c>
      <c r="F9" s="84">
        <v>79332</v>
      </c>
      <c r="G9" s="108">
        <v>12256</v>
      </c>
      <c r="H9" s="85">
        <v>312.63</v>
      </c>
      <c r="I9" s="79">
        <f t="shared" si="0"/>
        <v>3831593.28</v>
      </c>
    </row>
    <row r="10" spans="1:9" ht="28.5" customHeight="1" thickBot="1" x14ac:dyDescent="0.35">
      <c r="A10" s="80" t="s">
        <v>337</v>
      </c>
      <c r="B10" s="81" t="s">
        <v>338</v>
      </c>
      <c r="C10" s="82" t="s">
        <v>339</v>
      </c>
      <c r="D10" s="83">
        <v>10</v>
      </c>
      <c r="E10" s="84">
        <v>60531</v>
      </c>
      <c r="F10" s="84">
        <v>49680</v>
      </c>
      <c r="G10" s="108">
        <v>919</v>
      </c>
      <c r="H10" s="86">
        <v>312.63</v>
      </c>
      <c r="I10" s="79">
        <f t="shared" si="0"/>
        <v>287306.96999999997</v>
      </c>
    </row>
    <row r="11" spans="1:9" ht="28.5" customHeight="1" thickBot="1" x14ac:dyDescent="0.35">
      <c r="A11" s="80" t="s">
        <v>337</v>
      </c>
      <c r="B11" s="81" t="s">
        <v>338</v>
      </c>
      <c r="C11" s="82" t="s">
        <v>339</v>
      </c>
      <c r="D11" s="83">
        <v>12</v>
      </c>
      <c r="E11" s="84">
        <v>53540</v>
      </c>
      <c r="F11" s="84">
        <v>45646</v>
      </c>
      <c r="G11" s="108">
        <v>985</v>
      </c>
      <c r="H11" s="86">
        <v>312.63</v>
      </c>
      <c r="I11" s="79">
        <f t="shared" si="0"/>
        <v>307940.55</v>
      </c>
    </row>
    <row r="12" spans="1:9" ht="28.5" customHeight="1" thickBot="1" x14ac:dyDescent="0.35">
      <c r="A12" s="80" t="s">
        <v>337</v>
      </c>
      <c r="B12" s="81" t="s">
        <v>338</v>
      </c>
      <c r="C12" s="82" t="s">
        <v>339</v>
      </c>
      <c r="D12" s="83">
        <v>14</v>
      </c>
      <c r="E12" s="84">
        <v>53411</v>
      </c>
      <c r="F12" s="84">
        <v>45634</v>
      </c>
      <c r="G12" s="108">
        <v>1575</v>
      </c>
      <c r="H12" s="86">
        <v>312.63</v>
      </c>
      <c r="I12" s="79">
        <f t="shared" si="0"/>
        <v>492392.25</v>
      </c>
    </row>
    <row r="13" spans="1:9" ht="28.5" customHeight="1" thickBot="1" x14ac:dyDescent="0.35">
      <c r="A13" s="80" t="s">
        <v>337</v>
      </c>
      <c r="B13" s="81" t="s">
        <v>338</v>
      </c>
      <c r="C13" s="82" t="s">
        <v>339</v>
      </c>
      <c r="D13" s="83">
        <v>16</v>
      </c>
      <c r="E13" s="84">
        <v>38624</v>
      </c>
      <c r="F13" s="84">
        <v>32361</v>
      </c>
      <c r="G13" s="108">
        <v>354</v>
      </c>
      <c r="H13" s="86">
        <v>312.63</v>
      </c>
      <c r="I13" s="79">
        <f t="shared" si="0"/>
        <v>110671.02</v>
      </c>
    </row>
    <row r="14" spans="1:9" ht="28.5" customHeight="1" thickBot="1" x14ac:dyDescent="0.35">
      <c r="A14" s="80" t="s">
        <v>337</v>
      </c>
      <c r="B14" s="81" t="s">
        <v>338</v>
      </c>
      <c r="C14" s="82" t="s">
        <v>339</v>
      </c>
      <c r="D14" s="83">
        <v>18</v>
      </c>
      <c r="E14" s="84">
        <v>19610</v>
      </c>
      <c r="F14" s="84">
        <v>17061</v>
      </c>
      <c r="G14" s="108">
        <v>146</v>
      </c>
      <c r="H14" s="86">
        <v>312.63</v>
      </c>
      <c r="I14" s="79">
        <f t="shared" si="0"/>
        <v>45643.979999999996</v>
      </c>
    </row>
    <row r="15" spans="1:9" ht="28.5" customHeight="1" thickBot="1" x14ac:dyDescent="0.35">
      <c r="A15" s="80" t="s">
        <v>337</v>
      </c>
      <c r="B15" s="81" t="s">
        <v>338</v>
      </c>
      <c r="C15" s="87" t="s">
        <v>339</v>
      </c>
      <c r="D15" s="88">
        <v>20</v>
      </c>
      <c r="E15" s="84">
        <v>13707</v>
      </c>
      <c r="F15" s="84">
        <v>12110</v>
      </c>
      <c r="G15" s="108">
        <v>1631</v>
      </c>
      <c r="H15" s="86">
        <v>312.63</v>
      </c>
      <c r="I15" s="79">
        <f t="shared" si="0"/>
        <v>509899.52999999997</v>
      </c>
    </row>
    <row r="16" spans="1:9" ht="28.5" customHeight="1" thickBot="1" x14ac:dyDescent="0.35">
      <c r="A16" s="80" t="s">
        <v>337</v>
      </c>
      <c r="B16" s="81" t="s">
        <v>338</v>
      </c>
      <c r="C16" s="82" t="s">
        <v>339</v>
      </c>
      <c r="D16" s="83">
        <v>22</v>
      </c>
      <c r="E16" s="84">
        <v>23034</v>
      </c>
      <c r="F16" s="84">
        <v>21065</v>
      </c>
      <c r="G16" s="108">
        <v>2265</v>
      </c>
      <c r="H16" s="86">
        <v>312.63</v>
      </c>
      <c r="I16" s="79">
        <f t="shared" si="0"/>
        <v>708106.95</v>
      </c>
    </row>
    <row r="17" spans="1:9" ht="28.5" customHeight="1" thickBot="1" x14ac:dyDescent="0.35">
      <c r="A17" s="80" t="s">
        <v>337</v>
      </c>
      <c r="B17" s="81" t="s">
        <v>338</v>
      </c>
      <c r="C17" s="82" t="s">
        <v>339</v>
      </c>
      <c r="D17" s="83">
        <v>24</v>
      </c>
      <c r="E17" s="84">
        <v>9231</v>
      </c>
      <c r="F17" s="84">
        <v>8507</v>
      </c>
      <c r="G17" s="108">
        <v>2327</v>
      </c>
      <c r="H17" s="86">
        <v>312.63</v>
      </c>
      <c r="I17" s="79">
        <f t="shared" si="0"/>
        <v>727490.01</v>
      </c>
    </row>
    <row r="18" spans="1:9" ht="28.5" customHeight="1" thickBot="1" x14ac:dyDescent="0.35">
      <c r="A18" s="80" t="s">
        <v>337</v>
      </c>
      <c r="B18" s="81" t="s">
        <v>338</v>
      </c>
      <c r="C18" s="82" t="s">
        <v>339</v>
      </c>
      <c r="D18" s="83">
        <v>26</v>
      </c>
      <c r="E18" s="84">
        <v>6002</v>
      </c>
      <c r="F18" s="84">
        <v>5621</v>
      </c>
      <c r="G18" s="108">
        <v>2384</v>
      </c>
      <c r="H18" s="86">
        <v>312.63</v>
      </c>
      <c r="I18" s="79">
        <f t="shared" si="0"/>
        <v>745309.92</v>
      </c>
    </row>
    <row r="19" spans="1:9" ht="28.5" customHeight="1" thickBot="1" x14ac:dyDescent="0.35">
      <c r="A19" s="80" t="s">
        <v>337</v>
      </c>
      <c r="B19" s="81" t="s">
        <v>338</v>
      </c>
      <c r="C19" s="82" t="s">
        <v>339</v>
      </c>
      <c r="D19" s="83">
        <v>28</v>
      </c>
      <c r="E19" s="84">
        <v>0</v>
      </c>
      <c r="F19" s="84">
        <v>0</v>
      </c>
      <c r="G19" s="108">
        <v>0</v>
      </c>
      <c r="H19" s="86">
        <v>312.63</v>
      </c>
      <c r="I19" s="79">
        <f t="shared" si="0"/>
        <v>0</v>
      </c>
    </row>
    <row r="20" spans="1:9" ht="28.5" customHeight="1" thickBot="1" x14ac:dyDescent="0.35">
      <c r="A20" s="80" t="s">
        <v>340</v>
      </c>
      <c r="B20" s="89">
        <v>43245</v>
      </c>
      <c r="C20" s="90" t="s">
        <v>341</v>
      </c>
      <c r="D20" s="91">
        <v>4</v>
      </c>
      <c r="E20" s="84">
        <v>40917</v>
      </c>
      <c r="F20" s="84">
        <v>40917</v>
      </c>
      <c r="G20" s="108">
        <v>40917</v>
      </c>
      <c r="H20" s="92">
        <v>172</v>
      </c>
      <c r="I20" s="79">
        <f t="shared" si="0"/>
        <v>7037724</v>
      </c>
    </row>
    <row r="21" spans="1:9" ht="28.5" customHeight="1" thickBot="1" x14ac:dyDescent="0.35">
      <c r="A21" s="80" t="s">
        <v>340</v>
      </c>
      <c r="B21" s="89">
        <v>43245</v>
      </c>
      <c r="C21" s="90" t="s">
        <v>341</v>
      </c>
      <c r="D21" s="91">
        <v>6</v>
      </c>
      <c r="E21" s="84">
        <v>91283</v>
      </c>
      <c r="F21" s="84">
        <v>92786</v>
      </c>
      <c r="G21" s="108">
        <v>29884</v>
      </c>
      <c r="H21" s="92">
        <v>172</v>
      </c>
      <c r="I21" s="79">
        <f t="shared" si="0"/>
        <v>5140048</v>
      </c>
    </row>
    <row r="22" spans="1:9" ht="28.5" customHeight="1" thickBot="1" x14ac:dyDescent="0.35">
      <c r="A22" s="80" t="s">
        <v>340</v>
      </c>
      <c r="B22" s="89">
        <v>43245</v>
      </c>
      <c r="C22" s="90" t="s">
        <v>341</v>
      </c>
      <c r="D22" s="91">
        <v>8</v>
      </c>
      <c r="E22" s="84">
        <v>43240</v>
      </c>
      <c r="F22" s="84">
        <v>43097</v>
      </c>
      <c r="G22" s="108">
        <v>15031</v>
      </c>
      <c r="H22" s="92">
        <v>172</v>
      </c>
      <c r="I22" s="79">
        <f t="shared" si="0"/>
        <v>2585332</v>
      </c>
    </row>
    <row r="23" spans="1:9" ht="28.5" customHeight="1" thickBot="1" x14ac:dyDescent="0.35">
      <c r="A23" s="80" t="s">
        <v>340</v>
      </c>
      <c r="B23" s="89">
        <v>43245</v>
      </c>
      <c r="C23" s="90" t="s">
        <v>341</v>
      </c>
      <c r="D23" s="91">
        <v>10</v>
      </c>
      <c r="E23" s="84">
        <v>40277</v>
      </c>
      <c r="F23" s="84">
        <v>40623</v>
      </c>
      <c r="G23" s="108">
        <v>13756</v>
      </c>
      <c r="H23" s="92">
        <v>172</v>
      </c>
      <c r="I23" s="79">
        <f t="shared" si="0"/>
        <v>2366032</v>
      </c>
    </row>
    <row r="24" spans="1:9" ht="28.5" customHeight="1" thickBot="1" x14ac:dyDescent="0.35">
      <c r="A24" s="80" t="s">
        <v>340</v>
      </c>
      <c r="B24" s="89">
        <v>43245</v>
      </c>
      <c r="C24" s="90" t="s">
        <v>341</v>
      </c>
      <c r="D24" s="91">
        <v>12</v>
      </c>
      <c r="E24" s="84">
        <v>34409</v>
      </c>
      <c r="F24" s="84">
        <v>34759</v>
      </c>
      <c r="G24" s="108">
        <v>11774</v>
      </c>
      <c r="H24" s="92">
        <v>190</v>
      </c>
      <c r="I24" s="79">
        <f t="shared" si="0"/>
        <v>2237060</v>
      </c>
    </row>
    <row r="25" spans="1:9" ht="28.5" customHeight="1" thickBot="1" x14ac:dyDescent="0.35">
      <c r="A25" s="80" t="s">
        <v>340</v>
      </c>
      <c r="B25" s="89">
        <v>43245</v>
      </c>
      <c r="C25" s="90" t="s">
        <v>341</v>
      </c>
      <c r="D25" s="91">
        <v>14</v>
      </c>
      <c r="E25" s="84">
        <v>15898</v>
      </c>
      <c r="F25" s="84">
        <v>15966</v>
      </c>
      <c r="G25" s="108">
        <v>5394</v>
      </c>
      <c r="H25" s="92">
        <v>190</v>
      </c>
      <c r="I25" s="79">
        <f t="shared" si="0"/>
        <v>1024860</v>
      </c>
    </row>
    <row r="26" spans="1:9" ht="28.5" customHeight="1" thickBot="1" x14ac:dyDescent="0.35">
      <c r="A26" s="80" t="s">
        <v>340</v>
      </c>
      <c r="B26" s="89">
        <v>43245</v>
      </c>
      <c r="C26" s="90" t="s">
        <v>341</v>
      </c>
      <c r="D26" s="91">
        <v>16</v>
      </c>
      <c r="E26" s="84">
        <v>5089</v>
      </c>
      <c r="F26" s="84">
        <v>5088</v>
      </c>
      <c r="G26" s="108">
        <v>1672</v>
      </c>
      <c r="H26" s="92">
        <v>190</v>
      </c>
      <c r="I26" s="79">
        <f t="shared" si="0"/>
        <v>317680</v>
      </c>
    </row>
    <row r="27" spans="1:9" ht="28.5" customHeight="1" thickBot="1" x14ac:dyDescent="0.35">
      <c r="A27" s="80" t="s">
        <v>340</v>
      </c>
      <c r="B27" s="89">
        <v>43245</v>
      </c>
      <c r="C27" s="90" t="s">
        <v>341</v>
      </c>
      <c r="D27" s="91">
        <v>18</v>
      </c>
      <c r="E27" s="84">
        <v>4885</v>
      </c>
      <c r="F27" s="84">
        <v>4879</v>
      </c>
      <c r="G27" s="108">
        <v>4241</v>
      </c>
      <c r="H27" s="92">
        <v>190</v>
      </c>
      <c r="I27" s="79">
        <f t="shared" si="0"/>
        <v>805790</v>
      </c>
    </row>
    <row r="28" spans="1:9" ht="28.5" customHeight="1" thickBot="1" x14ac:dyDescent="0.35">
      <c r="A28" s="80" t="s">
        <v>340</v>
      </c>
      <c r="B28" s="89">
        <v>43245</v>
      </c>
      <c r="C28" s="90" t="s">
        <v>341</v>
      </c>
      <c r="D28" s="91">
        <v>20</v>
      </c>
      <c r="E28" s="84">
        <v>841</v>
      </c>
      <c r="F28" s="84">
        <v>841</v>
      </c>
      <c r="G28" s="108">
        <v>265</v>
      </c>
      <c r="H28" s="92">
        <v>190</v>
      </c>
      <c r="I28" s="79">
        <f t="shared" si="0"/>
        <v>50350</v>
      </c>
    </row>
    <row r="29" spans="1:9" ht="28.5" customHeight="1" thickBot="1" x14ac:dyDescent="0.35">
      <c r="A29" s="80" t="s">
        <v>340</v>
      </c>
      <c r="B29" s="89">
        <v>43245</v>
      </c>
      <c r="C29" s="90" t="s">
        <v>341</v>
      </c>
      <c r="D29" s="91" t="s">
        <v>342</v>
      </c>
      <c r="E29" s="84">
        <v>0</v>
      </c>
      <c r="F29" s="84">
        <v>0</v>
      </c>
      <c r="G29" s="108">
        <v>0</v>
      </c>
      <c r="H29" s="92">
        <v>190</v>
      </c>
      <c r="I29" s="79">
        <f t="shared" si="0"/>
        <v>0</v>
      </c>
    </row>
    <row r="30" spans="1:9" ht="28.5" customHeight="1" thickBot="1" x14ac:dyDescent="0.35">
      <c r="A30" s="80" t="s">
        <v>340</v>
      </c>
      <c r="B30" s="89">
        <v>43245</v>
      </c>
      <c r="C30" s="90" t="s">
        <v>341</v>
      </c>
      <c r="D30" s="91" t="s">
        <v>343</v>
      </c>
      <c r="E30" s="84">
        <v>0</v>
      </c>
      <c r="F30" s="84">
        <v>0</v>
      </c>
      <c r="G30" s="108">
        <v>0</v>
      </c>
      <c r="H30" s="92">
        <v>190</v>
      </c>
      <c r="I30" s="79">
        <f t="shared" si="0"/>
        <v>0</v>
      </c>
    </row>
    <row r="31" spans="1:9" ht="28.5" customHeight="1" thickBot="1" x14ac:dyDescent="0.35">
      <c r="A31" s="80" t="s">
        <v>340</v>
      </c>
      <c r="B31" s="89">
        <v>43245</v>
      </c>
      <c r="C31" s="90" t="s">
        <v>344</v>
      </c>
      <c r="D31" s="91">
        <v>4</v>
      </c>
      <c r="E31" s="84">
        <v>9187</v>
      </c>
      <c r="F31" s="84">
        <v>9187</v>
      </c>
      <c r="G31" s="108">
        <v>9187</v>
      </c>
      <c r="H31" s="92">
        <v>172</v>
      </c>
      <c r="I31" s="79">
        <f t="shared" si="0"/>
        <v>1580164</v>
      </c>
    </row>
    <row r="32" spans="1:9" ht="28.5" customHeight="1" thickBot="1" x14ac:dyDescent="0.35">
      <c r="A32" s="80" t="s">
        <v>340</v>
      </c>
      <c r="B32" s="89">
        <v>43245</v>
      </c>
      <c r="C32" s="90" t="s">
        <v>344</v>
      </c>
      <c r="D32" s="91">
        <v>6</v>
      </c>
      <c r="E32" s="84">
        <v>37545</v>
      </c>
      <c r="F32" s="84">
        <v>37545</v>
      </c>
      <c r="G32" s="108">
        <v>24056</v>
      </c>
      <c r="H32" s="92">
        <v>172</v>
      </c>
      <c r="I32" s="79">
        <f t="shared" si="0"/>
        <v>4137632</v>
      </c>
    </row>
    <row r="33" spans="1:9" ht="28.5" customHeight="1" thickBot="1" x14ac:dyDescent="0.35">
      <c r="A33" s="80" t="s">
        <v>340</v>
      </c>
      <c r="B33" s="89">
        <v>43245</v>
      </c>
      <c r="C33" s="90" t="s">
        <v>344</v>
      </c>
      <c r="D33" s="91">
        <v>8</v>
      </c>
      <c r="E33" s="84">
        <v>13154</v>
      </c>
      <c r="F33" s="84">
        <v>13154</v>
      </c>
      <c r="G33" s="108">
        <v>6490</v>
      </c>
      <c r="H33" s="92">
        <v>172</v>
      </c>
      <c r="I33" s="79">
        <f t="shared" si="0"/>
        <v>1116280</v>
      </c>
    </row>
    <row r="34" spans="1:9" ht="28.5" customHeight="1" thickBot="1" x14ac:dyDescent="0.35">
      <c r="A34" s="80" t="s">
        <v>340</v>
      </c>
      <c r="B34" s="89">
        <v>43245</v>
      </c>
      <c r="C34" s="90" t="s">
        <v>344</v>
      </c>
      <c r="D34" s="91">
        <v>10</v>
      </c>
      <c r="E34" s="84">
        <v>13652</v>
      </c>
      <c r="F34" s="84">
        <v>13652</v>
      </c>
      <c r="G34" s="108">
        <v>7445</v>
      </c>
      <c r="H34" s="92">
        <v>172</v>
      </c>
      <c r="I34" s="79">
        <f t="shared" si="0"/>
        <v>1280540</v>
      </c>
    </row>
    <row r="35" spans="1:9" ht="28.5" customHeight="1" thickBot="1" x14ac:dyDescent="0.35">
      <c r="A35" s="80" t="s">
        <v>340</v>
      </c>
      <c r="B35" s="89">
        <v>43245</v>
      </c>
      <c r="C35" s="90" t="s">
        <v>344</v>
      </c>
      <c r="D35" s="91">
        <v>12</v>
      </c>
      <c r="E35" s="84">
        <v>12094</v>
      </c>
      <c r="F35" s="84">
        <v>12094</v>
      </c>
      <c r="G35" s="108">
        <v>6585</v>
      </c>
      <c r="H35" s="92">
        <v>190</v>
      </c>
      <c r="I35" s="79">
        <f t="shared" si="0"/>
        <v>1251150</v>
      </c>
    </row>
    <row r="36" spans="1:9" ht="28.5" customHeight="1" thickBot="1" x14ac:dyDescent="0.35">
      <c r="A36" s="80" t="s">
        <v>340</v>
      </c>
      <c r="B36" s="89">
        <v>43245</v>
      </c>
      <c r="C36" s="90" t="s">
        <v>344</v>
      </c>
      <c r="D36" s="91">
        <v>14</v>
      </c>
      <c r="E36" s="84">
        <v>3634</v>
      </c>
      <c r="F36" s="84">
        <v>3634</v>
      </c>
      <c r="G36" s="108">
        <v>1041</v>
      </c>
      <c r="H36" s="92">
        <v>190</v>
      </c>
      <c r="I36" s="79">
        <f t="shared" si="0"/>
        <v>197790</v>
      </c>
    </row>
    <row r="37" spans="1:9" ht="28.5" customHeight="1" thickBot="1" x14ac:dyDescent="0.35">
      <c r="A37" s="80" t="s">
        <v>340</v>
      </c>
      <c r="B37" s="89">
        <v>43245</v>
      </c>
      <c r="C37" s="90" t="s">
        <v>344</v>
      </c>
      <c r="D37" s="91">
        <v>16</v>
      </c>
      <c r="E37" s="84">
        <v>785</v>
      </c>
      <c r="F37" s="84">
        <v>785</v>
      </c>
      <c r="G37" s="108">
        <v>0</v>
      </c>
      <c r="H37" s="92">
        <v>190</v>
      </c>
      <c r="I37" s="79">
        <f t="shared" si="0"/>
        <v>0</v>
      </c>
    </row>
    <row r="38" spans="1:9" ht="28.5" customHeight="1" thickBot="1" x14ac:dyDescent="0.35">
      <c r="A38" s="80" t="s">
        <v>340</v>
      </c>
      <c r="B38" s="89">
        <v>43245</v>
      </c>
      <c r="C38" s="90" t="s">
        <v>344</v>
      </c>
      <c r="D38" s="91">
        <v>18</v>
      </c>
      <c r="E38" s="84">
        <v>1128</v>
      </c>
      <c r="F38" s="84">
        <v>1128</v>
      </c>
      <c r="G38" s="108">
        <v>912</v>
      </c>
      <c r="H38" s="92">
        <v>190</v>
      </c>
      <c r="I38" s="79">
        <f t="shared" si="0"/>
        <v>173280</v>
      </c>
    </row>
    <row r="39" spans="1:9" ht="28.5" customHeight="1" thickBot="1" x14ac:dyDescent="0.35">
      <c r="A39" s="80" t="s">
        <v>340</v>
      </c>
      <c r="B39" s="89">
        <v>43245</v>
      </c>
      <c r="C39" s="90" t="s">
        <v>344</v>
      </c>
      <c r="D39" s="91">
        <v>20</v>
      </c>
      <c r="E39" s="84">
        <v>4851</v>
      </c>
      <c r="F39" s="84">
        <v>4851</v>
      </c>
      <c r="G39" s="108">
        <v>4706</v>
      </c>
      <c r="H39" s="92">
        <v>190</v>
      </c>
      <c r="I39" s="79">
        <f t="shared" si="0"/>
        <v>894140</v>
      </c>
    </row>
    <row r="40" spans="1:9" ht="28.5" customHeight="1" thickBot="1" x14ac:dyDescent="0.35">
      <c r="A40" s="80" t="s">
        <v>340</v>
      </c>
      <c r="B40" s="89">
        <v>43245</v>
      </c>
      <c r="C40" s="90" t="s">
        <v>344</v>
      </c>
      <c r="D40" s="91" t="s">
        <v>342</v>
      </c>
      <c r="E40" s="84">
        <v>0</v>
      </c>
      <c r="F40" s="84">
        <v>0</v>
      </c>
      <c r="G40" s="108">
        <v>0</v>
      </c>
      <c r="H40" s="92">
        <v>190</v>
      </c>
      <c r="I40" s="79">
        <f t="shared" si="0"/>
        <v>0</v>
      </c>
    </row>
    <row r="41" spans="1:9" ht="28.5" customHeight="1" thickBot="1" x14ac:dyDescent="0.35">
      <c r="A41" s="80" t="s">
        <v>340</v>
      </c>
      <c r="B41" s="89">
        <v>43245</v>
      </c>
      <c r="C41" s="90" t="s">
        <v>344</v>
      </c>
      <c r="D41" s="91" t="s">
        <v>343</v>
      </c>
      <c r="E41" s="84">
        <v>32</v>
      </c>
      <c r="F41" s="84">
        <v>32</v>
      </c>
      <c r="G41" s="108">
        <v>32</v>
      </c>
      <c r="H41" s="92">
        <v>190</v>
      </c>
      <c r="I41" s="79">
        <f t="shared" si="0"/>
        <v>6080</v>
      </c>
    </row>
    <row r="42" spans="1:9" ht="28.5" customHeight="1" thickBot="1" x14ac:dyDescent="0.35">
      <c r="A42" s="80" t="s">
        <v>340</v>
      </c>
      <c r="B42" s="89">
        <v>43245</v>
      </c>
      <c r="C42" s="90" t="s">
        <v>345</v>
      </c>
      <c r="D42" s="91">
        <v>4</v>
      </c>
      <c r="E42" s="84">
        <v>28657</v>
      </c>
      <c r="F42" s="84">
        <v>28653</v>
      </c>
      <c r="G42" s="108">
        <v>12634</v>
      </c>
      <c r="H42" s="92">
        <v>172</v>
      </c>
      <c r="I42" s="79">
        <f t="shared" si="0"/>
        <v>2173048</v>
      </c>
    </row>
    <row r="43" spans="1:9" ht="28.5" customHeight="1" thickBot="1" x14ac:dyDescent="0.35">
      <c r="A43" s="80" t="s">
        <v>340</v>
      </c>
      <c r="B43" s="89">
        <v>43245</v>
      </c>
      <c r="C43" s="90" t="s">
        <v>345</v>
      </c>
      <c r="D43" s="91">
        <v>6</v>
      </c>
      <c r="E43" s="84">
        <v>10814</v>
      </c>
      <c r="F43" s="84">
        <v>880</v>
      </c>
      <c r="G43" s="108">
        <v>188</v>
      </c>
      <c r="H43" s="92">
        <v>172</v>
      </c>
      <c r="I43" s="79">
        <f t="shared" si="0"/>
        <v>32336</v>
      </c>
    </row>
    <row r="44" spans="1:9" ht="28.5" customHeight="1" thickBot="1" x14ac:dyDescent="0.35">
      <c r="A44" s="80" t="s">
        <v>340</v>
      </c>
      <c r="B44" s="89">
        <v>43245</v>
      </c>
      <c r="C44" s="90" t="s">
        <v>345</v>
      </c>
      <c r="D44" s="91">
        <v>8</v>
      </c>
      <c r="E44" s="84">
        <v>19914</v>
      </c>
      <c r="F44" s="84">
        <v>14648</v>
      </c>
      <c r="G44" s="108">
        <v>7573</v>
      </c>
      <c r="H44" s="92">
        <v>172</v>
      </c>
      <c r="I44" s="79">
        <f t="shared" si="0"/>
        <v>1302556</v>
      </c>
    </row>
    <row r="45" spans="1:9" ht="28.5" customHeight="1" thickBot="1" x14ac:dyDescent="0.35">
      <c r="A45" s="80" t="s">
        <v>340</v>
      </c>
      <c r="B45" s="89">
        <v>43245</v>
      </c>
      <c r="C45" s="90" t="s">
        <v>345</v>
      </c>
      <c r="D45" s="91">
        <v>10</v>
      </c>
      <c r="E45" s="84">
        <v>11963</v>
      </c>
      <c r="F45" s="84">
        <v>7901</v>
      </c>
      <c r="G45" s="108">
        <v>750</v>
      </c>
      <c r="H45" s="92">
        <v>172</v>
      </c>
      <c r="I45" s="79">
        <f t="shared" si="0"/>
        <v>129000</v>
      </c>
    </row>
    <row r="46" spans="1:9" ht="28.5" customHeight="1" thickBot="1" x14ac:dyDescent="0.35">
      <c r="A46" s="80" t="s">
        <v>340</v>
      </c>
      <c r="B46" s="89">
        <v>43245</v>
      </c>
      <c r="C46" s="90" t="s">
        <v>345</v>
      </c>
      <c r="D46" s="91">
        <v>12</v>
      </c>
      <c r="E46" s="84">
        <v>9020</v>
      </c>
      <c r="F46" s="84">
        <v>7542</v>
      </c>
      <c r="G46" s="108">
        <v>3242</v>
      </c>
      <c r="H46" s="92">
        <v>190</v>
      </c>
      <c r="I46" s="79">
        <f t="shared" si="0"/>
        <v>615980</v>
      </c>
    </row>
    <row r="47" spans="1:9" ht="28.5" customHeight="1" thickBot="1" x14ac:dyDescent="0.35">
      <c r="A47" s="80" t="s">
        <v>340</v>
      </c>
      <c r="B47" s="89">
        <v>43245</v>
      </c>
      <c r="C47" s="90" t="s">
        <v>345</v>
      </c>
      <c r="D47" s="91">
        <v>14</v>
      </c>
      <c r="E47" s="84">
        <v>7657</v>
      </c>
      <c r="F47" s="84">
        <v>6261</v>
      </c>
      <c r="G47" s="108">
        <v>3911</v>
      </c>
      <c r="H47" s="92">
        <v>190</v>
      </c>
      <c r="I47" s="79">
        <f t="shared" si="0"/>
        <v>743090</v>
      </c>
    </row>
    <row r="48" spans="1:9" ht="28.5" customHeight="1" thickBot="1" x14ac:dyDescent="0.35">
      <c r="A48" s="80" t="s">
        <v>340</v>
      </c>
      <c r="B48" s="89">
        <v>43245</v>
      </c>
      <c r="C48" s="90" t="s">
        <v>345</v>
      </c>
      <c r="D48" s="91">
        <v>16</v>
      </c>
      <c r="E48" s="84">
        <v>5474</v>
      </c>
      <c r="F48" s="84">
        <v>4288</v>
      </c>
      <c r="G48" s="108">
        <v>3408</v>
      </c>
      <c r="H48" s="92">
        <v>190</v>
      </c>
      <c r="I48" s="79">
        <f t="shared" si="0"/>
        <v>647520</v>
      </c>
    </row>
    <row r="49" spans="1:9" ht="28.5" customHeight="1" thickBot="1" x14ac:dyDescent="0.35">
      <c r="A49" s="80" t="s">
        <v>340</v>
      </c>
      <c r="B49" s="89">
        <v>43245</v>
      </c>
      <c r="C49" s="90" t="s">
        <v>345</v>
      </c>
      <c r="D49" s="91">
        <v>18</v>
      </c>
      <c r="E49" s="84">
        <v>3561</v>
      </c>
      <c r="F49" s="84">
        <v>2186</v>
      </c>
      <c r="G49" s="108">
        <v>2040</v>
      </c>
      <c r="H49" s="92">
        <v>190</v>
      </c>
      <c r="I49" s="79">
        <f t="shared" si="0"/>
        <v>387600</v>
      </c>
    </row>
    <row r="50" spans="1:9" ht="28.5" customHeight="1" thickBot="1" x14ac:dyDescent="0.35">
      <c r="A50" s="80" t="s">
        <v>340</v>
      </c>
      <c r="B50" s="89">
        <v>43245</v>
      </c>
      <c r="C50" s="90" t="s">
        <v>345</v>
      </c>
      <c r="D50" s="91">
        <v>20</v>
      </c>
      <c r="E50" s="84">
        <v>5518</v>
      </c>
      <c r="F50" s="84">
        <v>5004</v>
      </c>
      <c r="G50" s="108">
        <v>4837</v>
      </c>
      <c r="H50" s="92">
        <v>190</v>
      </c>
      <c r="I50" s="79">
        <f t="shared" si="0"/>
        <v>919030</v>
      </c>
    </row>
    <row r="51" spans="1:9" ht="28.5" customHeight="1" thickBot="1" x14ac:dyDescent="0.35">
      <c r="A51" s="80" t="s">
        <v>340</v>
      </c>
      <c r="B51" s="89">
        <v>43245</v>
      </c>
      <c r="C51" s="90" t="s">
        <v>345</v>
      </c>
      <c r="D51" s="91" t="s">
        <v>342</v>
      </c>
      <c r="E51" s="84">
        <v>161</v>
      </c>
      <c r="F51" s="84">
        <v>161</v>
      </c>
      <c r="G51" s="108">
        <v>160</v>
      </c>
      <c r="H51" s="92">
        <v>190</v>
      </c>
      <c r="I51" s="79">
        <f t="shared" si="0"/>
        <v>30400</v>
      </c>
    </row>
    <row r="52" spans="1:9" ht="28.5" customHeight="1" thickBot="1" x14ac:dyDescent="0.35">
      <c r="A52" s="80" t="s">
        <v>340</v>
      </c>
      <c r="B52" s="89">
        <v>43245</v>
      </c>
      <c r="C52" s="90" t="s">
        <v>345</v>
      </c>
      <c r="D52" s="91" t="s">
        <v>343</v>
      </c>
      <c r="E52" s="84">
        <v>212</v>
      </c>
      <c r="F52" s="84">
        <v>214</v>
      </c>
      <c r="G52" s="108">
        <v>213</v>
      </c>
      <c r="H52" s="92">
        <v>190</v>
      </c>
      <c r="I52" s="79">
        <f t="shared" si="0"/>
        <v>40470</v>
      </c>
    </row>
    <row r="53" spans="1:9" ht="28.5" customHeight="1" thickBot="1" x14ac:dyDescent="0.35">
      <c r="A53" s="80" t="s">
        <v>340</v>
      </c>
      <c r="B53" s="89">
        <v>43399</v>
      </c>
      <c r="C53" s="90" t="s">
        <v>346</v>
      </c>
      <c r="D53" s="91">
        <v>4</v>
      </c>
      <c r="E53" s="84">
        <v>18499</v>
      </c>
      <c r="F53" s="84">
        <v>18499</v>
      </c>
      <c r="G53" s="108">
        <v>18497</v>
      </c>
      <c r="H53" s="92">
        <v>172</v>
      </c>
      <c r="I53" s="79">
        <f t="shared" si="0"/>
        <v>3181484</v>
      </c>
    </row>
    <row r="54" spans="1:9" ht="28.5" customHeight="1" thickBot="1" x14ac:dyDescent="0.35">
      <c r="A54" s="80" t="s">
        <v>340</v>
      </c>
      <c r="B54" s="89">
        <v>43399</v>
      </c>
      <c r="C54" s="90" t="s">
        <v>346</v>
      </c>
      <c r="D54" s="91">
        <v>6</v>
      </c>
      <c r="E54" s="84">
        <v>70774</v>
      </c>
      <c r="F54" s="84">
        <v>55768</v>
      </c>
      <c r="G54" s="108">
        <v>6562</v>
      </c>
      <c r="H54" s="92">
        <v>172</v>
      </c>
      <c r="I54" s="79">
        <f t="shared" si="0"/>
        <v>1128664</v>
      </c>
    </row>
    <row r="55" spans="1:9" ht="28.5" customHeight="1" thickBot="1" x14ac:dyDescent="0.35">
      <c r="A55" s="80" t="s">
        <v>340</v>
      </c>
      <c r="B55" s="89">
        <v>43399</v>
      </c>
      <c r="C55" s="90" t="s">
        <v>346</v>
      </c>
      <c r="D55" s="91">
        <v>8</v>
      </c>
      <c r="E55" s="84">
        <v>30505</v>
      </c>
      <c r="F55" s="84">
        <v>24082</v>
      </c>
      <c r="G55" s="108">
        <v>2098</v>
      </c>
      <c r="H55" s="92">
        <v>172</v>
      </c>
      <c r="I55" s="79">
        <f t="shared" si="0"/>
        <v>360856</v>
      </c>
    </row>
    <row r="56" spans="1:9" ht="28.5" customHeight="1" thickBot="1" x14ac:dyDescent="0.35">
      <c r="A56" s="80" t="s">
        <v>340</v>
      </c>
      <c r="B56" s="89">
        <v>43399</v>
      </c>
      <c r="C56" s="90" t="s">
        <v>346</v>
      </c>
      <c r="D56" s="91">
        <v>10</v>
      </c>
      <c r="E56" s="84">
        <v>31055</v>
      </c>
      <c r="F56" s="84">
        <v>24632</v>
      </c>
      <c r="G56" s="108">
        <v>2800</v>
      </c>
      <c r="H56" s="92">
        <v>172</v>
      </c>
      <c r="I56" s="79">
        <f t="shared" si="0"/>
        <v>481600</v>
      </c>
    </row>
    <row r="57" spans="1:9" ht="28.5" customHeight="1" thickBot="1" x14ac:dyDescent="0.35">
      <c r="A57" s="80" t="s">
        <v>340</v>
      </c>
      <c r="B57" s="89">
        <v>43399</v>
      </c>
      <c r="C57" s="90" t="s">
        <v>346</v>
      </c>
      <c r="D57" s="91">
        <v>12</v>
      </c>
      <c r="E57" s="84">
        <v>25726</v>
      </c>
      <c r="F57" s="84">
        <v>20285</v>
      </c>
      <c r="G57" s="108">
        <v>1981</v>
      </c>
      <c r="H57" s="92">
        <v>190</v>
      </c>
      <c r="I57" s="79">
        <f t="shared" si="0"/>
        <v>376390</v>
      </c>
    </row>
    <row r="58" spans="1:9" ht="28.5" customHeight="1" thickBot="1" x14ac:dyDescent="0.35">
      <c r="A58" s="80" t="s">
        <v>340</v>
      </c>
      <c r="B58" s="89">
        <v>43399</v>
      </c>
      <c r="C58" s="90" t="s">
        <v>346</v>
      </c>
      <c r="D58" s="91">
        <v>14</v>
      </c>
      <c r="E58" s="84">
        <v>12360</v>
      </c>
      <c r="F58" s="84">
        <v>9857</v>
      </c>
      <c r="G58" s="108">
        <v>1268</v>
      </c>
      <c r="H58" s="92">
        <v>190</v>
      </c>
      <c r="I58" s="79">
        <f t="shared" si="0"/>
        <v>240920</v>
      </c>
    </row>
    <row r="59" spans="1:9" ht="28.5" customHeight="1" thickBot="1" x14ac:dyDescent="0.35">
      <c r="A59" s="80" t="s">
        <v>340</v>
      </c>
      <c r="B59" s="89">
        <v>43399</v>
      </c>
      <c r="C59" s="90" t="s">
        <v>346</v>
      </c>
      <c r="D59" s="91">
        <v>16</v>
      </c>
      <c r="E59" s="84">
        <v>5350</v>
      </c>
      <c r="F59" s="84">
        <v>4612</v>
      </c>
      <c r="G59" s="108">
        <v>1830</v>
      </c>
      <c r="H59" s="92">
        <v>190</v>
      </c>
      <c r="I59" s="79">
        <f t="shared" si="0"/>
        <v>347700</v>
      </c>
    </row>
    <row r="60" spans="1:9" ht="28.5" customHeight="1" thickBot="1" x14ac:dyDescent="0.35">
      <c r="A60" s="80" t="s">
        <v>340</v>
      </c>
      <c r="B60" s="89">
        <v>43399</v>
      </c>
      <c r="C60" s="90" t="s">
        <v>346</v>
      </c>
      <c r="D60" s="91">
        <v>18</v>
      </c>
      <c r="E60" s="84">
        <v>8515</v>
      </c>
      <c r="F60" s="84">
        <v>8382</v>
      </c>
      <c r="G60" s="108">
        <v>7942</v>
      </c>
      <c r="H60" s="92">
        <v>190</v>
      </c>
      <c r="I60" s="79">
        <f t="shared" si="0"/>
        <v>1508980</v>
      </c>
    </row>
    <row r="61" spans="1:9" ht="28.5" customHeight="1" thickBot="1" x14ac:dyDescent="0.35">
      <c r="A61" s="80" t="s">
        <v>340</v>
      </c>
      <c r="B61" s="89">
        <v>43399</v>
      </c>
      <c r="C61" s="90" t="s">
        <v>346</v>
      </c>
      <c r="D61" s="91">
        <v>20</v>
      </c>
      <c r="E61" s="84">
        <v>35157</v>
      </c>
      <c r="F61" s="84">
        <v>35027</v>
      </c>
      <c r="G61" s="108">
        <v>34534</v>
      </c>
      <c r="H61" s="92">
        <v>190</v>
      </c>
      <c r="I61" s="79">
        <f t="shared" si="0"/>
        <v>6561460</v>
      </c>
    </row>
    <row r="62" spans="1:9" ht="28.5" customHeight="1" thickBot="1" x14ac:dyDescent="0.35">
      <c r="A62" s="80" t="s">
        <v>340</v>
      </c>
      <c r="B62" s="89">
        <v>43399</v>
      </c>
      <c r="C62" s="90" t="s">
        <v>346</v>
      </c>
      <c r="D62" s="91" t="s">
        <v>342</v>
      </c>
      <c r="E62" s="84">
        <v>632</v>
      </c>
      <c r="F62" s="84">
        <v>632</v>
      </c>
      <c r="G62" s="108">
        <v>632</v>
      </c>
      <c r="H62" s="92">
        <v>190</v>
      </c>
      <c r="I62" s="79">
        <f t="shared" si="0"/>
        <v>120080</v>
      </c>
    </row>
    <row r="63" spans="1:9" ht="28.5" customHeight="1" thickBot="1" x14ac:dyDescent="0.35">
      <c r="A63" s="80" t="s">
        <v>340</v>
      </c>
      <c r="B63" s="89">
        <v>43399</v>
      </c>
      <c r="C63" s="90" t="s">
        <v>346</v>
      </c>
      <c r="D63" s="91" t="s">
        <v>343</v>
      </c>
      <c r="E63" s="84">
        <v>663</v>
      </c>
      <c r="F63" s="84">
        <v>663</v>
      </c>
      <c r="G63" s="108">
        <v>662</v>
      </c>
      <c r="H63" s="92">
        <v>190</v>
      </c>
      <c r="I63" s="79">
        <f t="shared" si="0"/>
        <v>125780</v>
      </c>
    </row>
    <row r="64" spans="1:9" ht="28.5" customHeight="1" thickBot="1" x14ac:dyDescent="0.35">
      <c r="A64" s="80" t="s">
        <v>340</v>
      </c>
      <c r="B64" s="89">
        <v>43416</v>
      </c>
      <c r="C64" s="90" t="s">
        <v>347</v>
      </c>
      <c r="D64" s="91">
        <v>4</v>
      </c>
      <c r="E64" s="84">
        <v>27199</v>
      </c>
      <c r="F64" s="84">
        <v>27199</v>
      </c>
      <c r="G64" s="108">
        <v>26438</v>
      </c>
      <c r="H64" s="92">
        <v>172</v>
      </c>
      <c r="I64" s="79">
        <f t="shared" si="0"/>
        <v>4547336</v>
      </c>
    </row>
    <row r="65" spans="1:9" ht="28.5" customHeight="1" thickBot="1" x14ac:dyDescent="0.35">
      <c r="A65" s="80" t="s">
        <v>340</v>
      </c>
      <c r="B65" s="89">
        <v>43416</v>
      </c>
      <c r="C65" s="90" t="s">
        <v>347</v>
      </c>
      <c r="D65" s="91">
        <v>6</v>
      </c>
      <c r="E65" s="84">
        <v>28380</v>
      </c>
      <c r="F65" s="84">
        <v>28380</v>
      </c>
      <c r="G65" s="108">
        <v>107</v>
      </c>
      <c r="H65" s="92">
        <v>172</v>
      </c>
      <c r="I65" s="79">
        <f t="shared" si="0"/>
        <v>18404</v>
      </c>
    </row>
    <row r="66" spans="1:9" ht="28.5" customHeight="1" thickBot="1" x14ac:dyDescent="0.35">
      <c r="A66" s="80" t="s">
        <v>340</v>
      </c>
      <c r="B66" s="89">
        <v>43416</v>
      </c>
      <c r="C66" s="90" t="s">
        <v>347</v>
      </c>
      <c r="D66" s="91">
        <v>8</v>
      </c>
      <c r="E66" s="84">
        <v>28598</v>
      </c>
      <c r="F66" s="84">
        <v>28608</v>
      </c>
      <c r="G66" s="108">
        <v>9900</v>
      </c>
      <c r="H66" s="92">
        <v>172</v>
      </c>
      <c r="I66" s="79">
        <f t="shared" si="0"/>
        <v>1702800</v>
      </c>
    </row>
    <row r="67" spans="1:9" ht="28.5" customHeight="1" thickBot="1" x14ac:dyDescent="0.35">
      <c r="A67" s="80" t="s">
        <v>340</v>
      </c>
      <c r="B67" s="89">
        <v>43416</v>
      </c>
      <c r="C67" s="90" t="s">
        <v>347</v>
      </c>
      <c r="D67" s="91">
        <v>10</v>
      </c>
      <c r="E67" s="84">
        <v>22593</v>
      </c>
      <c r="F67" s="84">
        <v>22595</v>
      </c>
      <c r="G67" s="108">
        <v>8376</v>
      </c>
      <c r="H67" s="92">
        <v>172</v>
      </c>
      <c r="I67" s="79">
        <f t="shared" si="0"/>
        <v>1440672</v>
      </c>
    </row>
    <row r="68" spans="1:9" ht="28.5" customHeight="1" thickBot="1" x14ac:dyDescent="0.35">
      <c r="A68" s="80" t="s">
        <v>340</v>
      </c>
      <c r="B68" s="89">
        <v>43416</v>
      </c>
      <c r="C68" s="90" t="s">
        <v>347</v>
      </c>
      <c r="D68" s="91">
        <v>12</v>
      </c>
      <c r="E68" s="84">
        <v>18830</v>
      </c>
      <c r="F68" s="84">
        <v>18828</v>
      </c>
      <c r="G68" s="108">
        <v>6721</v>
      </c>
      <c r="H68" s="92">
        <v>190</v>
      </c>
      <c r="I68" s="79">
        <f t="shared" si="0"/>
        <v>1276990</v>
      </c>
    </row>
    <row r="69" spans="1:9" ht="28.5" customHeight="1" thickBot="1" x14ac:dyDescent="0.35">
      <c r="A69" s="80" t="s">
        <v>340</v>
      </c>
      <c r="B69" s="89">
        <v>43416</v>
      </c>
      <c r="C69" s="90" t="s">
        <v>347</v>
      </c>
      <c r="D69" s="91">
        <v>14</v>
      </c>
      <c r="E69" s="84">
        <v>18220</v>
      </c>
      <c r="F69" s="84">
        <v>18220</v>
      </c>
      <c r="G69" s="108">
        <v>12664</v>
      </c>
      <c r="H69" s="92">
        <v>190</v>
      </c>
      <c r="I69" s="79">
        <f t="shared" si="0"/>
        <v>2406160</v>
      </c>
    </row>
    <row r="70" spans="1:9" ht="28.5" customHeight="1" thickBot="1" x14ac:dyDescent="0.35">
      <c r="A70" s="80" t="s">
        <v>340</v>
      </c>
      <c r="B70" s="89">
        <v>43416</v>
      </c>
      <c r="C70" s="90" t="s">
        <v>347</v>
      </c>
      <c r="D70" s="91">
        <v>16</v>
      </c>
      <c r="E70" s="84">
        <v>12006</v>
      </c>
      <c r="F70" s="84">
        <v>12006</v>
      </c>
      <c r="G70" s="108">
        <v>10453</v>
      </c>
      <c r="H70" s="92">
        <v>190</v>
      </c>
      <c r="I70" s="79">
        <f t="shared" si="0"/>
        <v>1986070</v>
      </c>
    </row>
    <row r="71" spans="1:9" ht="28.5" customHeight="1" thickBot="1" x14ac:dyDescent="0.35">
      <c r="A71" s="80" t="s">
        <v>340</v>
      </c>
      <c r="B71" s="89">
        <v>43416</v>
      </c>
      <c r="C71" s="90" t="s">
        <v>347</v>
      </c>
      <c r="D71" s="91">
        <v>18</v>
      </c>
      <c r="E71" s="84">
        <v>13748</v>
      </c>
      <c r="F71" s="84">
        <v>13748</v>
      </c>
      <c r="G71" s="108">
        <v>13721</v>
      </c>
      <c r="H71" s="92">
        <v>190</v>
      </c>
      <c r="I71" s="79">
        <f t="shared" si="0"/>
        <v>2606990</v>
      </c>
    </row>
    <row r="72" spans="1:9" ht="28.5" customHeight="1" thickBot="1" x14ac:dyDescent="0.35">
      <c r="A72" s="80" t="s">
        <v>340</v>
      </c>
      <c r="B72" s="89">
        <v>43416</v>
      </c>
      <c r="C72" s="90" t="s">
        <v>347</v>
      </c>
      <c r="D72" s="91">
        <v>20</v>
      </c>
      <c r="E72" s="84">
        <v>11385</v>
      </c>
      <c r="F72" s="84">
        <v>11385</v>
      </c>
      <c r="G72" s="108">
        <v>11171</v>
      </c>
      <c r="H72" s="92">
        <v>190</v>
      </c>
      <c r="I72" s="79">
        <f t="shared" ref="I72:I130" si="1">+G72*H72</f>
        <v>2122490</v>
      </c>
    </row>
    <row r="73" spans="1:9" ht="28.5" customHeight="1" thickBot="1" x14ac:dyDescent="0.35">
      <c r="A73" s="80" t="s">
        <v>340</v>
      </c>
      <c r="B73" s="89">
        <v>43416</v>
      </c>
      <c r="C73" s="90" t="s">
        <v>347</v>
      </c>
      <c r="D73" s="91" t="s">
        <v>342</v>
      </c>
      <c r="E73" s="84">
        <v>720</v>
      </c>
      <c r="F73" s="84">
        <v>720</v>
      </c>
      <c r="G73" s="108">
        <v>720</v>
      </c>
      <c r="H73" s="92">
        <v>190</v>
      </c>
      <c r="I73" s="79">
        <f t="shared" si="1"/>
        <v>136800</v>
      </c>
    </row>
    <row r="74" spans="1:9" ht="28.5" customHeight="1" thickBot="1" x14ac:dyDescent="0.35">
      <c r="A74" s="80" t="s">
        <v>340</v>
      </c>
      <c r="B74" s="89">
        <v>43416</v>
      </c>
      <c r="C74" s="90" t="s">
        <v>347</v>
      </c>
      <c r="D74" s="91" t="s">
        <v>343</v>
      </c>
      <c r="E74" s="84">
        <v>635</v>
      </c>
      <c r="F74" s="84">
        <v>635</v>
      </c>
      <c r="G74" s="108">
        <v>635</v>
      </c>
      <c r="H74" s="92">
        <v>190</v>
      </c>
      <c r="I74" s="79">
        <f t="shared" si="1"/>
        <v>120650</v>
      </c>
    </row>
    <row r="75" spans="1:9" ht="28.5" customHeight="1" thickBot="1" x14ac:dyDescent="0.35">
      <c r="A75" s="80" t="s">
        <v>348</v>
      </c>
      <c r="B75" s="81" t="s">
        <v>338</v>
      </c>
      <c r="C75" s="82" t="s">
        <v>349</v>
      </c>
      <c r="D75" s="88">
        <v>27</v>
      </c>
      <c r="E75" s="84">
        <v>364</v>
      </c>
      <c r="F75" s="84">
        <v>364</v>
      </c>
      <c r="G75" s="108">
        <v>381</v>
      </c>
      <c r="H75" s="92">
        <v>477</v>
      </c>
      <c r="I75" s="79">
        <f t="shared" si="1"/>
        <v>181737</v>
      </c>
    </row>
    <row r="76" spans="1:9" ht="28.5" customHeight="1" thickBot="1" x14ac:dyDescent="0.35">
      <c r="A76" s="80" t="s">
        <v>348</v>
      </c>
      <c r="B76" s="81" t="s">
        <v>338</v>
      </c>
      <c r="C76" s="82" t="s">
        <v>349</v>
      </c>
      <c r="D76" s="88">
        <v>28</v>
      </c>
      <c r="E76" s="84">
        <v>6654</v>
      </c>
      <c r="F76" s="84">
        <v>6118</v>
      </c>
      <c r="G76" s="108">
        <v>9503</v>
      </c>
      <c r="H76" s="92">
        <v>477</v>
      </c>
      <c r="I76" s="79">
        <f t="shared" si="1"/>
        <v>4532931</v>
      </c>
    </row>
    <row r="77" spans="1:9" ht="28.5" customHeight="1" thickBot="1" x14ac:dyDescent="0.35">
      <c r="A77" s="80" t="s">
        <v>348</v>
      </c>
      <c r="B77" s="81" t="s">
        <v>338</v>
      </c>
      <c r="C77" s="82" t="s">
        <v>349</v>
      </c>
      <c r="D77" s="88">
        <v>29</v>
      </c>
      <c r="E77" s="84">
        <v>8621</v>
      </c>
      <c r="F77" s="84">
        <v>8212</v>
      </c>
      <c r="G77" s="108">
        <v>3735</v>
      </c>
      <c r="H77" s="92">
        <v>477</v>
      </c>
      <c r="I77" s="79">
        <f t="shared" si="1"/>
        <v>1781595</v>
      </c>
    </row>
    <row r="78" spans="1:9" ht="28.5" customHeight="1" thickBot="1" x14ac:dyDescent="0.35">
      <c r="A78" s="80" t="s">
        <v>348</v>
      </c>
      <c r="B78" s="81" t="s">
        <v>338</v>
      </c>
      <c r="C78" s="82" t="s">
        <v>349</v>
      </c>
      <c r="D78" s="88">
        <v>30</v>
      </c>
      <c r="E78" s="84">
        <v>11090</v>
      </c>
      <c r="F78" s="84">
        <v>8924</v>
      </c>
      <c r="G78" s="108">
        <v>40</v>
      </c>
      <c r="H78" s="92">
        <v>477</v>
      </c>
      <c r="I78" s="79">
        <f t="shared" si="1"/>
        <v>19080</v>
      </c>
    </row>
    <row r="79" spans="1:9" ht="28.5" customHeight="1" thickBot="1" x14ac:dyDescent="0.35">
      <c r="A79" s="80" t="s">
        <v>348</v>
      </c>
      <c r="B79" s="81" t="s">
        <v>338</v>
      </c>
      <c r="C79" s="82" t="s">
        <v>349</v>
      </c>
      <c r="D79" s="88">
        <v>31</v>
      </c>
      <c r="E79" s="84">
        <v>11990</v>
      </c>
      <c r="F79" s="84">
        <v>9953</v>
      </c>
      <c r="G79" s="108">
        <v>3865</v>
      </c>
      <c r="H79" s="92">
        <v>477</v>
      </c>
      <c r="I79" s="79">
        <f t="shared" si="1"/>
        <v>1843605</v>
      </c>
    </row>
    <row r="80" spans="1:9" ht="28.5" customHeight="1" thickBot="1" x14ac:dyDescent="0.35">
      <c r="A80" s="80" t="s">
        <v>348</v>
      </c>
      <c r="B80" s="81" t="s">
        <v>338</v>
      </c>
      <c r="C80" s="82" t="s">
        <v>349</v>
      </c>
      <c r="D80" s="88">
        <v>32</v>
      </c>
      <c r="E80" s="84">
        <v>15787</v>
      </c>
      <c r="F80" s="84">
        <v>15383</v>
      </c>
      <c r="G80" s="108">
        <v>17110</v>
      </c>
      <c r="H80" s="92">
        <v>477</v>
      </c>
      <c r="I80" s="79">
        <f t="shared" si="1"/>
        <v>8161470</v>
      </c>
    </row>
    <row r="81" spans="1:9" ht="28.5" customHeight="1" thickBot="1" x14ac:dyDescent="0.35">
      <c r="A81" s="80" t="s">
        <v>348</v>
      </c>
      <c r="B81" s="81" t="s">
        <v>338</v>
      </c>
      <c r="C81" s="82" t="s">
        <v>349</v>
      </c>
      <c r="D81" s="88">
        <v>33</v>
      </c>
      <c r="E81" s="84">
        <v>9314</v>
      </c>
      <c r="F81" s="84">
        <v>10837</v>
      </c>
      <c r="G81" s="108">
        <v>5034</v>
      </c>
      <c r="H81" s="92">
        <v>477</v>
      </c>
      <c r="I81" s="79">
        <f t="shared" si="1"/>
        <v>2401218</v>
      </c>
    </row>
    <row r="82" spans="1:9" ht="28.5" customHeight="1" thickBot="1" x14ac:dyDescent="0.35">
      <c r="A82" s="80" t="s">
        <v>348</v>
      </c>
      <c r="B82" s="81" t="s">
        <v>338</v>
      </c>
      <c r="C82" s="82" t="s">
        <v>349</v>
      </c>
      <c r="D82" s="88">
        <v>34</v>
      </c>
      <c r="E82" s="84">
        <v>11387</v>
      </c>
      <c r="F82" s="84">
        <v>15444</v>
      </c>
      <c r="G82" s="108">
        <v>15329</v>
      </c>
      <c r="H82" s="92">
        <v>500</v>
      </c>
      <c r="I82" s="79">
        <f t="shared" si="1"/>
        <v>7664500</v>
      </c>
    </row>
    <row r="83" spans="1:9" ht="28.5" customHeight="1" thickBot="1" x14ac:dyDescent="0.35">
      <c r="A83" s="80" t="s">
        <v>348</v>
      </c>
      <c r="B83" s="81" t="s">
        <v>338</v>
      </c>
      <c r="C83" s="82" t="s">
        <v>349</v>
      </c>
      <c r="D83" s="88">
        <v>35</v>
      </c>
      <c r="E83" s="84">
        <v>9936</v>
      </c>
      <c r="F83" s="84">
        <v>13010</v>
      </c>
      <c r="G83" s="108">
        <v>19835</v>
      </c>
      <c r="H83" s="92">
        <v>500</v>
      </c>
      <c r="I83" s="79">
        <f t="shared" si="1"/>
        <v>9917500</v>
      </c>
    </row>
    <row r="84" spans="1:9" ht="28.5" customHeight="1" thickBot="1" x14ac:dyDescent="0.35">
      <c r="A84" s="80" t="s">
        <v>348</v>
      </c>
      <c r="B84" s="81" t="s">
        <v>338</v>
      </c>
      <c r="C84" s="82" t="s">
        <v>349</v>
      </c>
      <c r="D84" s="88">
        <v>36</v>
      </c>
      <c r="E84" s="84">
        <v>11357</v>
      </c>
      <c r="F84" s="84">
        <v>16238</v>
      </c>
      <c r="G84" s="108">
        <v>19892</v>
      </c>
      <c r="H84" s="92">
        <v>500</v>
      </c>
      <c r="I84" s="79">
        <f t="shared" si="1"/>
        <v>9946000</v>
      </c>
    </row>
    <row r="85" spans="1:9" ht="28.5" customHeight="1" thickBot="1" x14ac:dyDescent="0.35">
      <c r="A85" s="80" t="s">
        <v>348</v>
      </c>
      <c r="B85" s="81" t="s">
        <v>338</v>
      </c>
      <c r="C85" s="82" t="s">
        <v>349</v>
      </c>
      <c r="D85" s="88">
        <v>37</v>
      </c>
      <c r="E85" s="84">
        <v>15731</v>
      </c>
      <c r="F85" s="84">
        <v>20331</v>
      </c>
      <c r="G85" s="108">
        <v>18111</v>
      </c>
      <c r="H85" s="92">
        <v>500</v>
      </c>
      <c r="I85" s="79">
        <f t="shared" si="1"/>
        <v>9055500</v>
      </c>
    </row>
    <row r="86" spans="1:9" ht="28.5" customHeight="1" thickBot="1" x14ac:dyDescent="0.35">
      <c r="A86" s="80" t="s">
        <v>348</v>
      </c>
      <c r="B86" s="81" t="s">
        <v>338</v>
      </c>
      <c r="C86" s="82" t="s">
        <v>349</v>
      </c>
      <c r="D86" s="88">
        <v>38</v>
      </c>
      <c r="E86" s="84">
        <v>4762</v>
      </c>
      <c r="F86" s="84">
        <v>3336</v>
      </c>
      <c r="G86" s="108">
        <v>0</v>
      </c>
      <c r="H86" s="92">
        <v>500</v>
      </c>
      <c r="I86" s="79">
        <f t="shared" si="1"/>
        <v>0</v>
      </c>
    </row>
    <row r="87" spans="1:9" ht="28.5" customHeight="1" thickBot="1" x14ac:dyDescent="0.35">
      <c r="A87" s="80" t="s">
        <v>348</v>
      </c>
      <c r="B87" s="81" t="s">
        <v>338</v>
      </c>
      <c r="C87" s="82" t="s">
        <v>349</v>
      </c>
      <c r="D87" s="88">
        <v>39</v>
      </c>
      <c r="E87" s="84">
        <v>5698</v>
      </c>
      <c r="F87" s="84">
        <v>4474</v>
      </c>
      <c r="G87" s="108">
        <v>57</v>
      </c>
      <c r="H87" s="92">
        <v>500</v>
      </c>
      <c r="I87" s="79">
        <f t="shared" si="1"/>
        <v>28500</v>
      </c>
    </row>
    <row r="88" spans="1:9" ht="28.5" customHeight="1" thickBot="1" x14ac:dyDescent="0.35">
      <c r="A88" s="80" t="s">
        <v>348</v>
      </c>
      <c r="B88" s="81" t="s">
        <v>338</v>
      </c>
      <c r="C88" s="82" t="s">
        <v>349</v>
      </c>
      <c r="D88" s="88">
        <v>40</v>
      </c>
      <c r="E88" s="84">
        <v>6532</v>
      </c>
      <c r="F88" s="84">
        <v>6697</v>
      </c>
      <c r="G88" s="108">
        <v>1932</v>
      </c>
      <c r="H88" s="92">
        <v>500</v>
      </c>
      <c r="I88" s="79">
        <f t="shared" si="1"/>
        <v>966000</v>
      </c>
    </row>
    <row r="89" spans="1:9" ht="28.5" customHeight="1" thickBot="1" x14ac:dyDescent="0.35">
      <c r="A89" s="80" t="s">
        <v>348</v>
      </c>
      <c r="B89" s="81" t="s">
        <v>338</v>
      </c>
      <c r="C89" s="82" t="s">
        <v>349</v>
      </c>
      <c r="D89" s="88">
        <v>41</v>
      </c>
      <c r="E89" s="84">
        <v>7585</v>
      </c>
      <c r="F89" s="84">
        <v>6771</v>
      </c>
      <c r="G89" s="108">
        <v>986</v>
      </c>
      <c r="H89" s="92">
        <v>500</v>
      </c>
      <c r="I89" s="79">
        <f t="shared" si="1"/>
        <v>493000</v>
      </c>
    </row>
    <row r="90" spans="1:9" ht="28.5" customHeight="1" thickBot="1" x14ac:dyDescent="0.35">
      <c r="A90" s="80" t="s">
        <v>348</v>
      </c>
      <c r="B90" s="81" t="s">
        <v>338</v>
      </c>
      <c r="C90" s="82" t="s">
        <v>349</v>
      </c>
      <c r="D90" s="88">
        <v>42</v>
      </c>
      <c r="E90" s="84">
        <v>5315</v>
      </c>
      <c r="F90" s="84">
        <v>5032</v>
      </c>
      <c r="G90" s="108">
        <v>2713</v>
      </c>
      <c r="H90" s="92">
        <v>500</v>
      </c>
      <c r="I90" s="79">
        <f t="shared" si="1"/>
        <v>1356500</v>
      </c>
    </row>
    <row r="91" spans="1:9" ht="28.5" customHeight="1" thickBot="1" x14ac:dyDescent="0.35">
      <c r="A91" s="80" t="s">
        <v>348</v>
      </c>
      <c r="B91" s="81" t="s">
        <v>338</v>
      </c>
      <c r="C91" s="82" t="s">
        <v>349</v>
      </c>
      <c r="D91" s="88">
        <v>43</v>
      </c>
      <c r="E91" s="84">
        <v>1460</v>
      </c>
      <c r="F91" s="84">
        <v>1460</v>
      </c>
      <c r="G91" s="108">
        <v>1353</v>
      </c>
      <c r="H91" s="92">
        <v>500</v>
      </c>
      <c r="I91" s="79">
        <f t="shared" si="1"/>
        <v>676500</v>
      </c>
    </row>
    <row r="92" spans="1:9" ht="28.5" customHeight="1" thickBot="1" x14ac:dyDescent="0.35">
      <c r="A92" s="80" t="s">
        <v>348</v>
      </c>
      <c r="B92" s="81" t="s">
        <v>338</v>
      </c>
      <c r="C92" s="82" t="s">
        <v>349</v>
      </c>
      <c r="D92" s="88">
        <v>44</v>
      </c>
      <c r="E92" s="84">
        <v>2683</v>
      </c>
      <c r="F92" s="84">
        <v>2683</v>
      </c>
      <c r="G92" s="108">
        <v>2730</v>
      </c>
      <c r="H92" s="92">
        <v>500</v>
      </c>
      <c r="I92" s="79">
        <f t="shared" si="1"/>
        <v>1365000</v>
      </c>
    </row>
    <row r="93" spans="1:9" ht="28.5" customHeight="1" thickBot="1" x14ac:dyDescent="0.35">
      <c r="A93" s="80" t="s">
        <v>348</v>
      </c>
      <c r="B93" s="81" t="s">
        <v>338</v>
      </c>
      <c r="C93" s="82" t="s">
        <v>349</v>
      </c>
      <c r="D93" s="88">
        <v>45</v>
      </c>
      <c r="E93" s="84">
        <v>424</v>
      </c>
      <c r="F93" s="84">
        <v>424</v>
      </c>
      <c r="G93" s="108">
        <v>416</v>
      </c>
      <c r="H93" s="92">
        <v>500</v>
      </c>
      <c r="I93" s="79">
        <f t="shared" si="1"/>
        <v>208000</v>
      </c>
    </row>
    <row r="94" spans="1:9" ht="28.5" customHeight="1" thickBot="1" x14ac:dyDescent="0.35">
      <c r="A94" s="80" t="s">
        <v>348</v>
      </c>
      <c r="B94" s="81" t="s">
        <v>338</v>
      </c>
      <c r="C94" s="82" t="s">
        <v>349</v>
      </c>
      <c r="D94" s="88">
        <v>46</v>
      </c>
      <c r="E94" s="84">
        <v>322</v>
      </c>
      <c r="F94" s="84">
        <v>322</v>
      </c>
      <c r="G94" s="108">
        <v>326</v>
      </c>
      <c r="H94" s="92">
        <v>500</v>
      </c>
      <c r="I94" s="79">
        <f t="shared" si="1"/>
        <v>163000</v>
      </c>
    </row>
    <row r="95" spans="1:9" ht="28.5" customHeight="1" thickBot="1" x14ac:dyDescent="0.35">
      <c r="A95" s="80" t="s">
        <v>350</v>
      </c>
      <c r="B95" s="81" t="s">
        <v>338</v>
      </c>
      <c r="C95" s="82" t="s">
        <v>351</v>
      </c>
      <c r="D95" s="88">
        <v>27</v>
      </c>
      <c r="E95" s="84">
        <v>1247</v>
      </c>
      <c r="F95" s="84">
        <v>1247</v>
      </c>
      <c r="G95" s="108">
        <v>1250</v>
      </c>
      <c r="H95" s="92">
        <v>477</v>
      </c>
      <c r="I95" s="79">
        <f t="shared" si="1"/>
        <v>596250</v>
      </c>
    </row>
    <row r="96" spans="1:9" ht="28.5" customHeight="1" thickBot="1" x14ac:dyDescent="0.35">
      <c r="A96" s="80" t="s">
        <v>350</v>
      </c>
      <c r="B96" s="81" t="s">
        <v>338</v>
      </c>
      <c r="C96" s="82" t="s">
        <v>351</v>
      </c>
      <c r="D96" s="88">
        <v>28</v>
      </c>
      <c r="E96" s="84">
        <v>5269</v>
      </c>
      <c r="F96" s="84">
        <v>4525</v>
      </c>
      <c r="G96" s="108">
        <v>509</v>
      </c>
      <c r="H96" s="92">
        <v>477</v>
      </c>
      <c r="I96" s="79">
        <f t="shared" si="1"/>
        <v>242793</v>
      </c>
    </row>
    <row r="97" spans="1:9" ht="28.5" customHeight="1" thickBot="1" x14ac:dyDescent="0.35">
      <c r="A97" s="80" t="s">
        <v>350</v>
      </c>
      <c r="B97" s="81" t="s">
        <v>338</v>
      </c>
      <c r="C97" s="82" t="s">
        <v>351</v>
      </c>
      <c r="D97" s="88">
        <v>29</v>
      </c>
      <c r="E97" s="84">
        <v>25694</v>
      </c>
      <c r="F97" s="84">
        <v>24909</v>
      </c>
      <c r="G97" s="108">
        <v>20292</v>
      </c>
      <c r="H97" s="92">
        <v>477</v>
      </c>
      <c r="I97" s="79">
        <f t="shared" si="1"/>
        <v>9679284</v>
      </c>
    </row>
    <row r="98" spans="1:9" ht="28.5" customHeight="1" thickBot="1" x14ac:dyDescent="0.35">
      <c r="A98" s="80" t="s">
        <v>350</v>
      </c>
      <c r="B98" s="81" t="s">
        <v>338</v>
      </c>
      <c r="C98" s="82" t="s">
        <v>351</v>
      </c>
      <c r="D98" s="88">
        <v>30</v>
      </c>
      <c r="E98" s="84">
        <v>7892</v>
      </c>
      <c r="F98" s="84">
        <v>5717</v>
      </c>
      <c r="G98" s="108">
        <v>825</v>
      </c>
      <c r="H98" s="92">
        <v>477</v>
      </c>
      <c r="I98" s="79">
        <f t="shared" si="1"/>
        <v>393525</v>
      </c>
    </row>
    <row r="99" spans="1:9" ht="28.5" customHeight="1" thickBot="1" x14ac:dyDescent="0.35">
      <c r="A99" s="80" t="s">
        <v>350</v>
      </c>
      <c r="B99" s="81" t="s">
        <v>338</v>
      </c>
      <c r="C99" s="82" t="s">
        <v>351</v>
      </c>
      <c r="D99" s="88">
        <v>31</v>
      </c>
      <c r="E99" s="84">
        <v>7772</v>
      </c>
      <c r="F99" s="84">
        <v>6121</v>
      </c>
      <c r="G99" s="108">
        <v>1290</v>
      </c>
      <c r="H99" s="92">
        <v>477</v>
      </c>
      <c r="I99" s="79">
        <f t="shared" si="1"/>
        <v>615330</v>
      </c>
    </row>
    <row r="100" spans="1:9" ht="28.5" customHeight="1" thickBot="1" x14ac:dyDescent="0.35">
      <c r="A100" s="80" t="s">
        <v>350</v>
      </c>
      <c r="B100" s="81" t="s">
        <v>338</v>
      </c>
      <c r="C100" s="82" t="s">
        <v>351</v>
      </c>
      <c r="D100" s="88">
        <v>32</v>
      </c>
      <c r="E100" s="84">
        <v>8112</v>
      </c>
      <c r="F100" s="84">
        <v>6639</v>
      </c>
      <c r="G100" s="108">
        <v>1691</v>
      </c>
      <c r="H100" s="92">
        <v>477</v>
      </c>
      <c r="I100" s="79">
        <f t="shared" si="1"/>
        <v>806607</v>
      </c>
    </row>
    <row r="101" spans="1:9" ht="28.5" customHeight="1" thickBot="1" x14ac:dyDescent="0.35">
      <c r="A101" s="80" t="s">
        <v>350</v>
      </c>
      <c r="B101" s="81" t="s">
        <v>338</v>
      </c>
      <c r="C101" s="82" t="s">
        <v>351</v>
      </c>
      <c r="D101" s="88">
        <v>33</v>
      </c>
      <c r="E101" s="84">
        <v>9609</v>
      </c>
      <c r="F101" s="84">
        <v>9338</v>
      </c>
      <c r="G101" s="108">
        <v>387</v>
      </c>
      <c r="H101" s="92">
        <v>477</v>
      </c>
      <c r="I101" s="79">
        <f t="shared" si="1"/>
        <v>184599</v>
      </c>
    </row>
    <row r="102" spans="1:9" ht="28.5" customHeight="1" thickBot="1" x14ac:dyDescent="0.35">
      <c r="A102" s="80" t="s">
        <v>350</v>
      </c>
      <c r="B102" s="81" t="s">
        <v>338</v>
      </c>
      <c r="C102" s="82" t="s">
        <v>351</v>
      </c>
      <c r="D102" s="88">
        <v>34</v>
      </c>
      <c r="E102" s="84">
        <v>13451</v>
      </c>
      <c r="F102" s="84">
        <v>12076</v>
      </c>
      <c r="G102" s="108">
        <v>3174</v>
      </c>
      <c r="H102" s="92">
        <v>500</v>
      </c>
      <c r="I102" s="79">
        <f t="shared" si="1"/>
        <v>1587000</v>
      </c>
    </row>
    <row r="103" spans="1:9" ht="28.5" customHeight="1" thickBot="1" x14ac:dyDescent="0.35">
      <c r="A103" s="80" t="s">
        <v>350</v>
      </c>
      <c r="B103" s="81" t="s">
        <v>338</v>
      </c>
      <c r="C103" s="82" t="s">
        <v>351</v>
      </c>
      <c r="D103" s="88">
        <v>35</v>
      </c>
      <c r="E103" s="84">
        <v>12773</v>
      </c>
      <c r="F103" s="84">
        <v>12083</v>
      </c>
      <c r="G103" s="108">
        <v>5686</v>
      </c>
      <c r="H103" s="92">
        <v>500</v>
      </c>
      <c r="I103" s="79">
        <f t="shared" si="1"/>
        <v>2843000</v>
      </c>
    </row>
    <row r="104" spans="1:9" ht="28.5" customHeight="1" thickBot="1" x14ac:dyDescent="0.35">
      <c r="A104" s="80" t="s">
        <v>350</v>
      </c>
      <c r="B104" s="81" t="s">
        <v>338</v>
      </c>
      <c r="C104" s="82" t="s">
        <v>351</v>
      </c>
      <c r="D104" s="88">
        <v>36</v>
      </c>
      <c r="E104" s="84">
        <v>14770</v>
      </c>
      <c r="F104" s="84">
        <v>12826</v>
      </c>
      <c r="G104" s="108">
        <v>4752</v>
      </c>
      <c r="H104" s="92">
        <v>500</v>
      </c>
      <c r="I104" s="79">
        <f t="shared" si="1"/>
        <v>2376000</v>
      </c>
    </row>
    <row r="105" spans="1:9" ht="28.5" customHeight="1" thickBot="1" x14ac:dyDescent="0.35">
      <c r="A105" s="80" t="s">
        <v>350</v>
      </c>
      <c r="B105" s="81" t="s">
        <v>338</v>
      </c>
      <c r="C105" s="82" t="s">
        <v>351</v>
      </c>
      <c r="D105" s="88">
        <v>37</v>
      </c>
      <c r="E105" s="84">
        <v>8479</v>
      </c>
      <c r="F105" s="84">
        <v>12953</v>
      </c>
      <c r="G105" s="108">
        <v>3531</v>
      </c>
      <c r="H105" s="92">
        <v>500</v>
      </c>
      <c r="I105" s="79">
        <f t="shared" si="1"/>
        <v>1765500</v>
      </c>
    </row>
    <row r="106" spans="1:9" ht="28.5" customHeight="1" thickBot="1" x14ac:dyDescent="0.35">
      <c r="A106" s="80" t="s">
        <v>350</v>
      </c>
      <c r="B106" s="81" t="s">
        <v>338</v>
      </c>
      <c r="C106" s="82" t="s">
        <v>351</v>
      </c>
      <c r="D106" s="88">
        <v>38</v>
      </c>
      <c r="E106" s="84">
        <v>10872</v>
      </c>
      <c r="F106" s="84">
        <v>17578</v>
      </c>
      <c r="G106" s="108">
        <v>5976</v>
      </c>
      <c r="H106" s="92">
        <v>500</v>
      </c>
      <c r="I106" s="79">
        <f t="shared" si="1"/>
        <v>2988000</v>
      </c>
    </row>
    <row r="107" spans="1:9" ht="28.5" customHeight="1" thickBot="1" x14ac:dyDescent="0.35">
      <c r="A107" s="80" t="s">
        <v>350</v>
      </c>
      <c r="B107" s="81" t="s">
        <v>338</v>
      </c>
      <c r="C107" s="82" t="s">
        <v>351</v>
      </c>
      <c r="D107" s="88">
        <v>39</v>
      </c>
      <c r="E107" s="84">
        <v>3849</v>
      </c>
      <c r="F107" s="84">
        <v>3079</v>
      </c>
      <c r="G107" s="108">
        <v>152</v>
      </c>
      <c r="H107" s="92">
        <v>500</v>
      </c>
      <c r="I107" s="79">
        <f t="shared" si="1"/>
        <v>76000</v>
      </c>
    </row>
    <row r="108" spans="1:9" ht="28.5" customHeight="1" thickBot="1" x14ac:dyDescent="0.35">
      <c r="A108" s="80" t="s">
        <v>350</v>
      </c>
      <c r="B108" s="81" t="s">
        <v>338</v>
      </c>
      <c r="C108" s="82" t="s">
        <v>351</v>
      </c>
      <c r="D108" s="88">
        <v>40</v>
      </c>
      <c r="E108" s="84">
        <v>2905</v>
      </c>
      <c r="F108" s="84">
        <v>5434</v>
      </c>
      <c r="G108" s="108">
        <v>4491</v>
      </c>
      <c r="H108" s="92">
        <v>500</v>
      </c>
      <c r="I108" s="79">
        <f t="shared" si="1"/>
        <v>2245500</v>
      </c>
    </row>
    <row r="109" spans="1:9" ht="28.5" customHeight="1" thickBot="1" x14ac:dyDescent="0.35">
      <c r="A109" s="80" t="s">
        <v>350</v>
      </c>
      <c r="B109" s="81" t="s">
        <v>338</v>
      </c>
      <c r="C109" s="82" t="s">
        <v>351</v>
      </c>
      <c r="D109" s="88">
        <v>41</v>
      </c>
      <c r="E109" s="84">
        <v>5437</v>
      </c>
      <c r="F109" s="84">
        <v>4684</v>
      </c>
      <c r="G109" s="108">
        <v>5643</v>
      </c>
      <c r="H109" s="92">
        <v>500</v>
      </c>
      <c r="I109" s="79">
        <f t="shared" si="1"/>
        <v>2821500</v>
      </c>
    </row>
    <row r="110" spans="1:9" ht="28.5" customHeight="1" thickBot="1" x14ac:dyDescent="0.35">
      <c r="A110" s="80" t="s">
        <v>350</v>
      </c>
      <c r="B110" s="81" t="s">
        <v>338</v>
      </c>
      <c r="C110" s="82" t="s">
        <v>351</v>
      </c>
      <c r="D110" s="88">
        <v>42</v>
      </c>
      <c r="E110" s="84">
        <v>2076</v>
      </c>
      <c r="F110" s="84">
        <v>1910</v>
      </c>
      <c r="G110" s="108">
        <v>1836</v>
      </c>
      <c r="H110" s="92">
        <v>500</v>
      </c>
      <c r="I110" s="79">
        <f t="shared" si="1"/>
        <v>918000</v>
      </c>
    </row>
    <row r="111" spans="1:9" ht="28.5" customHeight="1" thickBot="1" x14ac:dyDescent="0.35">
      <c r="A111" s="80" t="s">
        <v>350</v>
      </c>
      <c r="B111" s="81" t="s">
        <v>338</v>
      </c>
      <c r="C111" s="82" t="s">
        <v>351</v>
      </c>
      <c r="D111" s="88">
        <v>43</v>
      </c>
      <c r="E111" s="84">
        <v>40</v>
      </c>
      <c r="F111" s="84">
        <v>41</v>
      </c>
      <c r="G111" s="108">
        <v>2</v>
      </c>
      <c r="H111" s="92">
        <v>500</v>
      </c>
      <c r="I111" s="79">
        <f t="shared" si="1"/>
        <v>1000</v>
      </c>
    </row>
    <row r="112" spans="1:9" ht="28.5" customHeight="1" thickBot="1" x14ac:dyDescent="0.35">
      <c r="A112" s="80" t="s">
        <v>350</v>
      </c>
      <c r="B112" s="81" t="s">
        <v>338</v>
      </c>
      <c r="C112" s="82" t="s">
        <v>351</v>
      </c>
      <c r="D112" s="88">
        <v>44</v>
      </c>
      <c r="E112" s="84">
        <v>3</v>
      </c>
      <c r="F112" s="84">
        <v>3</v>
      </c>
      <c r="G112" s="108">
        <v>0</v>
      </c>
      <c r="H112" s="92">
        <v>500</v>
      </c>
      <c r="I112" s="79">
        <f t="shared" si="1"/>
        <v>0</v>
      </c>
    </row>
    <row r="113" spans="1:9" ht="28.5" customHeight="1" thickBot="1" x14ac:dyDescent="0.35">
      <c r="A113" s="80" t="s">
        <v>350</v>
      </c>
      <c r="B113" s="81" t="s">
        <v>338</v>
      </c>
      <c r="C113" s="82" t="s">
        <v>351</v>
      </c>
      <c r="D113" s="88">
        <v>45</v>
      </c>
      <c r="E113" s="84">
        <v>89</v>
      </c>
      <c r="F113" s="84">
        <v>89</v>
      </c>
      <c r="G113" s="108">
        <v>45</v>
      </c>
      <c r="H113" s="92">
        <v>500</v>
      </c>
      <c r="I113" s="79">
        <f t="shared" si="1"/>
        <v>22500</v>
      </c>
    </row>
    <row r="114" spans="1:9" ht="28.5" customHeight="1" thickBot="1" x14ac:dyDescent="0.35">
      <c r="A114" s="80" t="s">
        <v>350</v>
      </c>
      <c r="B114" s="81" t="s">
        <v>338</v>
      </c>
      <c r="C114" s="82" t="s">
        <v>351</v>
      </c>
      <c r="D114" s="88">
        <v>46</v>
      </c>
      <c r="E114" s="84">
        <v>1071</v>
      </c>
      <c r="F114" s="84">
        <v>1071</v>
      </c>
      <c r="G114" s="108">
        <v>1085</v>
      </c>
      <c r="H114" s="92">
        <v>500</v>
      </c>
      <c r="I114" s="79">
        <f t="shared" si="1"/>
        <v>542500</v>
      </c>
    </row>
    <row r="115" spans="1:9" ht="28.5" customHeight="1" thickBot="1" x14ac:dyDescent="0.35">
      <c r="A115" s="80" t="s">
        <v>352</v>
      </c>
      <c r="B115" s="81" t="s">
        <v>338</v>
      </c>
      <c r="C115" s="87" t="s">
        <v>353</v>
      </c>
      <c r="D115" s="88">
        <v>5</v>
      </c>
      <c r="E115" s="84">
        <v>1538</v>
      </c>
      <c r="F115" s="84">
        <v>1538</v>
      </c>
      <c r="G115" s="108">
        <v>134</v>
      </c>
      <c r="H115" s="86">
        <v>30.48</v>
      </c>
      <c r="I115" s="79">
        <f t="shared" si="1"/>
        <v>4084.32</v>
      </c>
    </row>
    <row r="116" spans="1:9" ht="28.5" customHeight="1" thickBot="1" x14ac:dyDescent="0.35">
      <c r="A116" s="80" t="s">
        <v>352</v>
      </c>
      <c r="B116" s="81" t="s">
        <v>338</v>
      </c>
      <c r="C116" s="87" t="s">
        <v>353</v>
      </c>
      <c r="D116" s="88">
        <v>6</v>
      </c>
      <c r="E116" s="84">
        <v>362</v>
      </c>
      <c r="F116" s="84">
        <v>1362</v>
      </c>
      <c r="G116" s="108">
        <v>28</v>
      </c>
      <c r="H116" s="86">
        <v>30.48</v>
      </c>
      <c r="I116" s="79">
        <f t="shared" si="1"/>
        <v>853.44</v>
      </c>
    </row>
    <row r="117" spans="1:9" ht="28.5" customHeight="1" thickBot="1" x14ac:dyDescent="0.35">
      <c r="A117" s="80" t="s">
        <v>352</v>
      </c>
      <c r="B117" s="81" t="s">
        <v>338</v>
      </c>
      <c r="C117" s="87" t="s">
        <v>353</v>
      </c>
      <c r="D117" s="88">
        <v>7</v>
      </c>
      <c r="E117" s="84">
        <v>15963</v>
      </c>
      <c r="F117" s="84">
        <v>14375</v>
      </c>
      <c r="G117" s="108">
        <v>399</v>
      </c>
      <c r="H117" s="86">
        <v>30.48</v>
      </c>
      <c r="I117" s="79">
        <f t="shared" si="1"/>
        <v>12161.52</v>
      </c>
    </row>
    <row r="118" spans="1:9" ht="28.5" customHeight="1" thickBot="1" x14ac:dyDescent="0.35">
      <c r="A118" s="80" t="s">
        <v>352</v>
      </c>
      <c r="B118" s="81" t="s">
        <v>338</v>
      </c>
      <c r="C118" s="87" t="s">
        <v>353</v>
      </c>
      <c r="D118" s="88">
        <v>8</v>
      </c>
      <c r="E118" s="84">
        <v>90327</v>
      </c>
      <c r="F118" s="84">
        <v>83327</v>
      </c>
      <c r="G118" s="108">
        <v>29736</v>
      </c>
      <c r="H118" s="86">
        <v>31.41</v>
      </c>
      <c r="I118" s="79">
        <f t="shared" si="1"/>
        <v>934007.76</v>
      </c>
    </row>
    <row r="119" spans="1:9" ht="28.5" customHeight="1" thickBot="1" x14ac:dyDescent="0.35">
      <c r="A119" s="80" t="s">
        <v>352</v>
      </c>
      <c r="B119" s="81" t="s">
        <v>338</v>
      </c>
      <c r="C119" s="87" t="s">
        <v>353</v>
      </c>
      <c r="D119" s="88">
        <v>9</v>
      </c>
      <c r="E119" s="84">
        <v>13028</v>
      </c>
      <c r="F119" s="84">
        <v>11028</v>
      </c>
      <c r="G119" s="108">
        <v>2557</v>
      </c>
      <c r="H119" s="86">
        <v>31.41</v>
      </c>
      <c r="I119" s="79">
        <f t="shared" si="1"/>
        <v>80315.37</v>
      </c>
    </row>
    <row r="120" spans="1:9" ht="28.5" customHeight="1" thickBot="1" x14ac:dyDescent="0.35">
      <c r="A120" s="80" t="s">
        <v>352</v>
      </c>
      <c r="B120" s="81" t="s">
        <v>338</v>
      </c>
      <c r="C120" s="87" t="s">
        <v>353</v>
      </c>
      <c r="D120" s="88">
        <v>10</v>
      </c>
      <c r="E120" s="84">
        <v>230</v>
      </c>
      <c r="F120" s="84">
        <v>230</v>
      </c>
      <c r="G120" s="108">
        <v>209</v>
      </c>
      <c r="H120" s="86">
        <v>31.41</v>
      </c>
      <c r="I120" s="79">
        <f t="shared" si="1"/>
        <v>6564.69</v>
      </c>
    </row>
    <row r="121" spans="1:9" ht="28.5" customHeight="1" thickBot="1" x14ac:dyDescent="0.35">
      <c r="A121" s="80" t="s">
        <v>352</v>
      </c>
      <c r="B121" s="81" t="s">
        <v>338</v>
      </c>
      <c r="C121" s="87" t="s">
        <v>354</v>
      </c>
      <c r="D121" s="88">
        <v>5</v>
      </c>
      <c r="E121" s="84">
        <v>48596</v>
      </c>
      <c r="F121" s="84">
        <v>38829</v>
      </c>
      <c r="G121" s="108">
        <v>5208</v>
      </c>
      <c r="H121" s="86">
        <v>31.41</v>
      </c>
      <c r="I121" s="79">
        <f t="shared" si="1"/>
        <v>163583.28</v>
      </c>
    </row>
    <row r="122" spans="1:9" ht="28.5" customHeight="1" thickBot="1" x14ac:dyDescent="0.35">
      <c r="A122" s="80" t="s">
        <v>352</v>
      </c>
      <c r="B122" s="81" t="s">
        <v>338</v>
      </c>
      <c r="C122" s="87" t="s">
        <v>354</v>
      </c>
      <c r="D122" s="88">
        <v>6</v>
      </c>
      <c r="E122" s="84">
        <v>30100</v>
      </c>
      <c r="F122" s="84">
        <v>23415</v>
      </c>
      <c r="G122" s="108">
        <v>7913</v>
      </c>
      <c r="H122" s="86">
        <v>31.41</v>
      </c>
      <c r="I122" s="79">
        <f t="shared" si="1"/>
        <v>248547.33</v>
      </c>
    </row>
    <row r="123" spans="1:9" ht="28.5" customHeight="1" thickBot="1" x14ac:dyDescent="0.35">
      <c r="A123" s="80" t="s">
        <v>352</v>
      </c>
      <c r="B123" s="81" t="s">
        <v>338</v>
      </c>
      <c r="C123" s="87" t="s">
        <v>354</v>
      </c>
      <c r="D123" s="88">
        <v>7</v>
      </c>
      <c r="E123" s="84">
        <v>21034</v>
      </c>
      <c r="F123" s="84">
        <v>22305</v>
      </c>
      <c r="G123" s="108">
        <v>3106</v>
      </c>
      <c r="H123" s="86">
        <v>31.41</v>
      </c>
      <c r="I123" s="79">
        <f t="shared" si="1"/>
        <v>97559.46</v>
      </c>
    </row>
    <row r="124" spans="1:9" ht="28.5" customHeight="1" thickBot="1" x14ac:dyDescent="0.35">
      <c r="A124" s="80" t="s">
        <v>352</v>
      </c>
      <c r="B124" s="81" t="s">
        <v>338</v>
      </c>
      <c r="C124" s="87" t="s">
        <v>354</v>
      </c>
      <c r="D124" s="88">
        <v>8</v>
      </c>
      <c r="E124" s="84">
        <v>68852</v>
      </c>
      <c r="F124" s="84">
        <v>55434</v>
      </c>
      <c r="G124" s="108">
        <v>7037</v>
      </c>
      <c r="H124" s="86">
        <v>31.41</v>
      </c>
      <c r="I124" s="79">
        <f t="shared" si="1"/>
        <v>221032.17</v>
      </c>
    </row>
    <row r="125" spans="1:9" ht="28.5" customHeight="1" thickBot="1" x14ac:dyDescent="0.35">
      <c r="A125" s="80" t="s">
        <v>352</v>
      </c>
      <c r="B125" s="81" t="s">
        <v>338</v>
      </c>
      <c r="C125" s="87" t="s">
        <v>354</v>
      </c>
      <c r="D125" s="88">
        <v>9</v>
      </c>
      <c r="E125" s="84">
        <v>50321</v>
      </c>
      <c r="F125" s="84">
        <v>39921</v>
      </c>
      <c r="G125" s="108">
        <v>78</v>
      </c>
      <c r="H125" s="86">
        <v>31.41</v>
      </c>
      <c r="I125" s="79">
        <f t="shared" si="1"/>
        <v>2449.98</v>
      </c>
    </row>
    <row r="126" spans="1:9" ht="28.5" customHeight="1" thickBot="1" x14ac:dyDescent="0.35">
      <c r="A126" s="80" t="s">
        <v>352</v>
      </c>
      <c r="B126" s="81" t="s">
        <v>338</v>
      </c>
      <c r="C126" s="87" t="s">
        <v>354</v>
      </c>
      <c r="D126" s="88">
        <v>10</v>
      </c>
      <c r="E126" s="84">
        <v>65887</v>
      </c>
      <c r="F126" s="84">
        <v>61929</v>
      </c>
      <c r="G126" s="108">
        <v>41061</v>
      </c>
      <c r="H126" s="86">
        <v>31.41</v>
      </c>
      <c r="I126" s="79">
        <f t="shared" si="1"/>
        <v>1289726.01</v>
      </c>
    </row>
    <row r="127" spans="1:9" ht="28.5" customHeight="1" thickBot="1" x14ac:dyDescent="0.35">
      <c r="A127" s="80" t="s">
        <v>355</v>
      </c>
      <c r="B127" s="81" t="s">
        <v>338</v>
      </c>
      <c r="C127" s="93" t="s">
        <v>356</v>
      </c>
      <c r="D127" s="88" t="s">
        <v>357</v>
      </c>
      <c r="E127" s="84">
        <v>21883</v>
      </c>
      <c r="F127" s="84">
        <v>17633</v>
      </c>
      <c r="G127" s="108">
        <v>11440</v>
      </c>
      <c r="H127" s="86" t="s">
        <v>358</v>
      </c>
      <c r="I127" s="79">
        <f t="shared" si="1"/>
        <v>1687400</v>
      </c>
    </row>
    <row r="128" spans="1:9" ht="28.5" customHeight="1" thickBot="1" x14ac:dyDescent="0.35">
      <c r="A128" s="80" t="s">
        <v>359</v>
      </c>
      <c r="B128" s="81" t="s">
        <v>338</v>
      </c>
      <c r="C128" s="87" t="s">
        <v>360</v>
      </c>
      <c r="D128" s="88" t="s">
        <v>361</v>
      </c>
      <c r="E128" s="84">
        <v>876</v>
      </c>
      <c r="F128" s="84">
        <v>876</v>
      </c>
      <c r="G128" s="108">
        <v>0</v>
      </c>
      <c r="H128" s="86">
        <v>436.6</v>
      </c>
      <c r="I128" s="79">
        <f t="shared" si="1"/>
        <v>0</v>
      </c>
    </row>
    <row r="129" spans="1:9" ht="28.5" customHeight="1" thickBot="1" x14ac:dyDescent="0.35">
      <c r="A129" s="94" t="s">
        <v>359</v>
      </c>
      <c r="B129" s="95" t="s">
        <v>338</v>
      </c>
      <c r="C129" s="96" t="s">
        <v>360</v>
      </c>
      <c r="D129" s="88" t="s">
        <v>362</v>
      </c>
      <c r="E129" s="84">
        <v>278656</v>
      </c>
      <c r="F129" s="84">
        <v>225336</v>
      </c>
      <c r="G129" s="108">
        <v>396</v>
      </c>
      <c r="H129" s="86">
        <v>394.65</v>
      </c>
      <c r="I129" s="79">
        <f t="shared" si="1"/>
        <v>156281.4</v>
      </c>
    </row>
    <row r="130" spans="1:9" ht="28.5" customHeight="1" thickBot="1" x14ac:dyDescent="0.35">
      <c r="A130" s="97" t="s">
        <v>363</v>
      </c>
      <c r="B130" s="95" t="s">
        <v>338</v>
      </c>
      <c r="C130" s="98" t="s">
        <v>364</v>
      </c>
      <c r="D130" s="109">
        <v>0</v>
      </c>
      <c r="E130" s="87">
        <v>0</v>
      </c>
      <c r="F130" s="88" t="s">
        <v>357</v>
      </c>
      <c r="G130" s="108">
        <v>317</v>
      </c>
      <c r="H130" s="86">
        <v>32.5</v>
      </c>
      <c r="I130" s="79">
        <f t="shared" si="1"/>
        <v>10302.5</v>
      </c>
    </row>
    <row r="131" spans="1:9" ht="25.5" customHeight="1" thickBot="1" x14ac:dyDescent="0.35">
      <c r="A131" s="148" t="s">
        <v>365</v>
      </c>
      <c r="B131" s="149"/>
      <c r="C131" s="149"/>
      <c r="D131" s="149"/>
      <c r="E131" s="149"/>
      <c r="F131" s="149"/>
      <c r="G131" s="149"/>
      <c r="H131" s="150"/>
      <c r="I131" s="99">
        <f>SUM(I7:I130)</f>
        <v>179048370.09999999</v>
      </c>
    </row>
    <row r="132" spans="1:9" ht="18" customHeight="1" x14ac:dyDescent="0.3">
      <c r="A132" s="58"/>
      <c r="B132" s="58"/>
      <c r="C132" s="58"/>
      <c r="D132" s="58"/>
      <c r="E132" s="58"/>
      <c r="F132" s="58"/>
      <c r="G132" s="58"/>
      <c r="H132" s="58"/>
      <c r="I132" s="100"/>
    </row>
    <row r="133" spans="1:9" x14ac:dyDescent="0.3">
      <c r="A133" s="58"/>
      <c r="B133" s="58"/>
      <c r="C133" s="58"/>
      <c r="D133" s="58"/>
      <c r="E133" s="58"/>
      <c r="F133" s="58"/>
      <c r="G133" s="58"/>
      <c r="H133" s="58"/>
      <c r="I133" s="101"/>
    </row>
    <row r="134" spans="1:9" ht="15.6" x14ac:dyDescent="0.3">
      <c r="A134" s="61"/>
      <c r="B134" s="61"/>
      <c r="C134" s="60"/>
      <c r="D134" s="61"/>
      <c r="E134" s="61"/>
      <c r="F134" s="61"/>
      <c r="I134" s="101"/>
    </row>
    <row r="135" spans="1:9" ht="15" x14ac:dyDescent="0.3">
      <c r="A135" s="102"/>
      <c r="B135" s="58"/>
      <c r="C135" s="62"/>
      <c r="D135" s="103"/>
      <c r="E135" s="104"/>
      <c r="F135" s="105"/>
      <c r="I135" s="101"/>
    </row>
    <row r="136" spans="1:9" ht="15" x14ac:dyDescent="0.3">
      <c r="A136" s="103"/>
      <c r="B136" s="103"/>
      <c r="C136" s="105"/>
      <c r="D136" s="103"/>
      <c r="E136" s="103"/>
      <c r="F136" s="105"/>
    </row>
    <row r="137" spans="1:9" ht="26.25" customHeight="1" thickBot="1" x14ac:dyDescent="0.4">
      <c r="B137" s="106"/>
      <c r="C137" s="107"/>
    </row>
    <row r="138" spans="1:9" ht="15" customHeight="1" thickBot="1" x14ac:dyDescent="0.35">
      <c r="B138" s="151" t="s">
        <v>366</v>
      </c>
      <c r="C138" s="151"/>
      <c r="G138" s="152" t="s">
        <v>329</v>
      </c>
      <c r="H138" s="152"/>
      <c r="I138" s="152"/>
    </row>
    <row r="139" spans="1:9" x14ac:dyDescent="0.3">
      <c r="B139" s="145" t="s">
        <v>367</v>
      </c>
      <c r="C139" s="145"/>
      <c r="G139" s="172" t="s">
        <v>331</v>
      </c>
      <c r="H139" s="172"/>
      <c r="I139" s="172"/>
    </row>
    <row r="142" spans="1:9" x14ac:dyDescent="0.3">
      <c r="I142" s="101"/>
    </row>
  </sheetData>
  <mergeCells count="7">
    <mergeCell ref="B139:C139"/>
    <mergeCell ref="G139:I139"/>
    <mergeCell ref="A4:I4"/>
    <mergeCell ref="A5:I5"/>
    <mergeCell ref="A131:H131"/>
    <mergeCell ref="B138:C138"/>
    <mergeCell ref="G138:I138"/>
  </mergeCells>
  <pageMargins left="0.70866141732283472" right="0.70866141732283472" top="0.74803149606299213" bottom="0.74803149606299213" header="0.31496062992125984" footer="0.31496062992125984"/>
  <pageSetup scale="68" fitToHeight="5" orientation="portrait" r:id="rId1"/>
  <headerFooter>
    <oddFooter>&amp;C&amp;P of &amp;N Pages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24"/>
  <sheetViews>
    <sheetView topLeftCell="A317" workbookViewId="0">
      <selection activeCell="C326" sqref="C326"/>
    </sheetView>
  </sheetViews>
  <sheetFormatPr defaultColWidth="11.5546875" defaultRowHeight="14.4" x14ac:dyDescent="0.3"/>
  <cols>
    <col min="1" max="1" width="12.88671875" customWidth="1"/>
    <col min="2" max="2" width="18.88671875" hidden="1" customWidth="1"/>
    <col min="3" max="3" width="28.6640625" style="4" customWidth="1"/>
    <col min="4" max="4" width="10.109375" style="3" customWidth="1"/>
    <col min="5" max="5" width="10" style="3" customWidth="1"/>
    <col min="6" max="6" width="10.88671875" style="3" customWidth="1"/>
    <col min="7" max="7" width="12.33203125" customWidth="1"/>
    <col min="8" max="8" width="12.5546875" customWidth="1"/>
    <col min="9" max="9" width="20.88671875" hidden="1" customWidth="1"/>
    <col min="10" max="10" width="0" hidden="1" customWidth="1"/>
  </cols>
  <sheetData>
    <row r="1" spans="1:10" x14ac:dyDescent="0.3">
      <c r="A1" s="155"/>
      <c r="B1" s="155"/>
      <c r="C1" s="156"/>
      <c r="D1" s="155"/>
      <c r="E1" s="155"/>
      <c r="F1" s="155"/>
      <c r="G1" s="155"/>
      <c r="H1" s="155"/>
      <c r="I1" s="110"/>
    </row>
    <row r="2" spans="1:10" x14ac:dyDescent="0.3">
      <c r="A2" s="155"/>
      <c r="B2" s="155"/>
      <c r="C2" s="156"/>
      <c r="D2" s="155"/>
      <c r="E2" s="155"/>
      <c r="F2" s="155"/>
      <c r="G2" s="155"/>
      <c r="H2" s="155"/>
      <c r="I2" s="110"/>
    </row>
    <row r="3" spans="1:10" x14ac:dyDescent="0.3">
      <c r="A3" s="155"/>
      <c r="B3" s="155"/>
      <c r="C3" s="156"/>
      <c r="D3" s="155"/>
      <c r="E3" s="155"/>
      <c r="F3" s="155"/>
      <c r="G3" s="155"/>
      <c r="H3" s="155"/>
      <c r="I3" s="110"/>
    </row>
    <row r="4" spans="1:10" x14ac:dyDescent="0.3">
      <c r="A4" s="155"/>
      <c r="B4" s="155"/>
      <c r="C4" s="156"/>
      <c r="D4" s="155"/>
      <c r="E4" s="155"/>
      <c r="F4" s="155"/>
      <c r="G4" s="155"/>
      <c r="H4" s="155"/>
      <c r="I4" s="110"/>
    </row>
    <row r="5" spans="1:10" x14ac:dyDescent="0.3">
      <c r="A5" s="146" t="s">
        <v>0</v>
      </c>
      <c r="B5" s="146"/>
      <c r="C5" s="157"/>
      <c r="D5" s="146"/>
      <c r="E5" s="146"/>
      <c r="F5" s="146"/>
      <c r="G5" s="146"/>
      <c r="H5" s="146"/>
      <c r="I5" s="146"/>
    </row>
    <row r="6" spans="1:10" ht="17.399999999999999" x14ac:dyDescent="0.3">
      <c r="A6" s="158" t="s">
        <v>782</v>
      </c>
      <c r="B6" s="158"/>
      <c r="C6" s="158"/>
      <c r="D6" s="158"/>
      <c r="E6" s="158"/>
      <c r="F6" s="158"/>
      <c r="G6" s="158"/>
      <c r="H6" s="158"/>
      <c r="I6" s="158"/>
    </row>
    <row r="7" spans="1:10" ht="17.399999999999999" x14ac:dyDescent="0.3">
      <c r="A7" s="5"/>
      <c r="B7" s="5"/>
      <c r="C7" s="5"/>
      <c r="D7" s="5"/>
      <c r="E7" s="5"/>
      <c r="F7" s="5"/>
      <c r="G7" s="5"/>
      <c r="H7" s="111"/>
      <c r="I7" s="5"/>
    </row>
    <row r="8" spans="1:10" ht="45" customHeight="1" x14ac:dyDescent="0.3">
      <c r="A8" s="144" t="s">
        <v>1</v>
      </c>
      <c r="B8" s="6" t="s">
        <v>2</v>
      </c>
      <c r="C8" s="112" t="s">
        <v>3</v>
      </c>
      <c r="D8" s="142" t="s">
        <v>619</v>
      </c>
      <c r="E8" s="142" t="s">
        <v>5</v>
      </c>
      <c r="F8" s="143" t="s">
        <v>6</v>
      </c>
      <c r="G8" s="113" t="s">
        <v>7</v>
      </c>
      <c r="H8" s="7" t="s">
        <v>8</v>
      </c>
      <c r="I8" s="114" t="s">
        <v>9</v>
      </c>
    </row>
    <row r="9" spans="1:10" ht="39.9" customHeight="1" x14ac:dyDescent="0.3">
      <c r="A9" s="8" t="s">
        <v>368</v>
      </c>
      <c r="B9" s="9">
        <v>43099</v>
      </c>
      <c r="C9" s="115" t="s">
        <v>369</v>
      </c>
      <c r="D9" s="135">
        <v>16</v>
      </c>
      <c r="E9" s="135">
        <v>16</v>
      </c>
      <c r="F9" s="116">
        <v>16</v>
      </c>
      <c r="G9" s="117">
        <v>350</v>
      </c>
      <c r="H9" s="133">
        <f>+F9*G9</f>
        <v>5600</v>
      </c>
      <c r="I9" s="118" t="s">
        <v>370</v>
      </c>
      <c r="J9" s="134">
        <f>+D9+E9+F9</f>
        <v>48</v>
      </c>
    </row>
    <row r="10" spans="1:10" ht="18" hidden="1" x14ac:dyDescent="0.3">
      <c r="A10" s="8" t="s">
        <v>620</v>
      </c>
      <c r="B10" s="9">
        <v>43829</v>
      </c>
      <c r="C10" s="115" t="s">
        <v>621</v>
      </c>
      <c r="D10" s="116">
        <v>0</v>
      </c>
      <c r="E10" s="131"/>
      <c r="F10" s="131"/>
      <c r="G10" s="13">
        <v>475</v>
      </c>
      <c r="H10" s="133">
        <f t="shared" ref="H10:H40" si="0">+F10*G10</f>
        <v>0</v>
      </c>
      <c r="I10" s="131"/>
      <c r="J10" s="134">
        <f t="shared" ref="J10:J73" si="1">+D10+E10+F10</f>
        <v>0</v>
      </c>
    </row>
    <row r="11" spans="1:10" ht="36" hidden="1" customHeight="1" x14ac:dyDescent="0.3">
      <c r="A11" s="8" t="s">
        <v>622</v>
      </c>
      <c r="B11" s="9">
        <v>43099</v>
      </c>
      <c r="C11" s="115" t="s">
        <v>623</v>
      </c>
      <c r="D11" s="116">
        <v>0</v>
      </c>
      <c r="E11" s="131"/>
      <c r="F11" s="131"/>
      <c r="G11" s="13">
        <v>13.39</v>
      </c>
      <c r="H11" s="133">
        <f t="shared" si="0"/>
        <v>0</v>
      </c>
      <c r="I11" s="131"/>
      <c r="J11" s="134">
        <f t="shared" si="1"/>
        <v>0</v>
      </c>
    </row>
    <row r="12" spans="1:10" ht="18" hidden="1" x14ac:dyDescent="0.3">
      <c r="A12" s="8" t="s">
        <v>624</v>
      </c>
      <c r="B12" s="9">
        <v>43721</v>
      </c>
      <c r="C12" s="115" t="s">
        <v>625</v>
      </c>
      <c r="D12" s="116">
        <v>0</v>
      </c>
      <c r="E12" s="131"/>
      <c r="F12" s="131"/>
      <c r="G12" s="13">
        <v>7489</v>
      </c>
      <c r="H12" s="133">
        <f t="shared" si="0"/>
        <v>0</v>
      </c>
      <c r="I12" s="131"/>
      <c r="J12" s="134">
        <f t="shared" si="1"/>
        <v>0</v>
      </c>
    </row>
    <row r="13" spans="1:10" ht="39.9" customHeight="1" x14ac:dyDescent="0.3">
      <c r="A13" s="132" t="s">
        <v>373</v>
      </c>
      <c r="B13" s="9">
        <v>43099</v>
      </c>
      <c r="C13" s="115" t="s">
        <v>374</v>
      </c>
      <c r="D13" s="116">
        <v>5</v>
      </c>
      <c r="E13" s="116">
        <v>5</v>
      </c>
      <c r="F13" s="116">
        <v>5</v>
      </c>
      <c r="G13" s="13">
        <v>1740</v>
      </c>
      <c r="H13" s="133">
        <f t="shared" si="0"/>
        <v>8700</v>
      </c>
      <c r="I13" s="118" t="s">
        <v>372</v>
      </c>
      <c r="J13" s="134">
        <f t="shared" si="1"/>
        <v>15</v>
      </c>
    </row>
    <row r="14" spans="1:10" ht="18" hidden="1" x14ac:dyDescent="0.3">
      <c r="A14" s="8" t="s">
        <v>146</v>
      </c>
      <c r="B14" s="16">
        <v>42572</v>
      </c>
      <c r="C14" s="115" t="s">
        <v>626</v>
      </c>
      <c r="D14" s="116">
        <v>0</v>
      </c>
      <c r="E14" s="131"/>
      <c r="F14" s="131"/>
      <c r="G14" s="13">
        <v>101</v>
      </c>
      <c r="H14" s="133">
        <f t="shared" si="0"/>
        <v>0</v>
      </c>
      <c r="I14" s="131"/>
      <c r="J14" s="134">
        <f t="shared" si="1"/>
        <v>0</v>
      </c>
    </row>
    <row r="15" spans="1:10" ht="18" hidden="1" x14ac:dyDescent="0.3">
      <c r="A15" s="8" t="s">
        <v>146</v>
      </c>
      <c r="B15" s="16">
        <v>42572</v>
      </c>
      <c r="C15" s="115" t="s">
        <v>627</v>
      </c>
      <c r="D15" s="116">
        <v>0</v>
      </c>
      <c r="E15" s="131"/>
      <c r="F15" s="131"/>
      <c r="G15" s="13">
        <v>101</v>
      </c>
      <c r="H15" s="133">
        <f t="shared" si="0"/>
        <v>0</v>
      </c>
      <c r="I15" s="131"/>
      <c r="J15" s="134">
        <f t="shared" si="1"/>
        <v>0</v>
      </c>
    </row>
    <row r="16" spans="1:10" ht="39.9" customHeight="1" x14ac:dyDescent="0.3">
      <c r="A16" s="8" t="s">
        <v>375</v>
      </c>
      <c r="B16" s="9">
        <v>44229</v>
      </c>
      <c r="C16" s="115" t="s">
        <v>376</v>
      </c>
      <c r="D16" s="116">
        <v>8004</v>
      </c>
      <c r="E16" s="116">
        <v>7951</v>
      </c>
      <c r="F16" s="116">
        <f>7874+45</f>
        <v>7919</v>
      </c>
      <c r="G16" s="13">
        <v>33</v>
      </c>
      <c r="H16" s="133">
        <f t="shared" si="0"/>
        <v>261327</v>
      </c>
      <c r="I16" s="118" t="s">
        <v>370</v>
      </c>
      <c r="J16" s="134">
        <f t="shared" si="1"/>
        <v>23874</v>
      </c>
    </row>
    <row r="17" spans="1:10" ht="39.9" customHeight="1" x14ac:dyDescent="0.3">
      <c r="A17" s="8" t="s">
        <v>377</v>
      </c>
      <c r="B17" s="9">
        <v>44229</v>
      </c>
      <c r="C17" s="115" t="s">
        <v>378</v>
      </c>
      <c r="D17" s="116">
        <v>11</v>
      </c>
      <c r="E17" s="116">
        <v>9</v>
      </c>
      <c r="F17" s="116">
        <v>5</v>
      </c>
      <c r="G17" s="13">
        <v>509</v>
      </c>
      <c r="H17" s="133">
        <f t="shared" si="0"/>
        <v>2545</v>
      </c>
      <c r="I17" s="118" t="s">
        <v>372</v>
      </c>
      <c r="J17" s="134">
        <f t="shared" si="1"/>
        <v>25</v>
      </c>
    </row>
    <row r="18" spans="1:10" ht="39.9" customHeight="1" x14ac:dyDescent="0.3">
      <c r="A18" s="8" t="s">
        <v>379</v>
      </c>
      <c r="B18" s="9">
        <v>43099</v>
      </c>
      <c r="C18" s="115" t="s">
        <v>380</v>
      </c>
      <c r="D18" s="116">
        <v>68</v>
      </c>
      <c r="E18" s="116">
        <v>27</v>
      </c>
      <c r="F18" s="116">
        <v>22</v>
      </c>
      <c r="G18" s="13">
        <v>10</v>
      </c>
      <c r="H18" s="133">
        <f t="shared" si="0"/>
        <v>220</v>
      </c>
      <c r="I18" s="118" t="s">
        <v>372</v>
      </c>
      <c r="J18" s="134">
        <f t="shared" si="1"/>
        <v>117</v>
      </c>
    </row>
    <row r="19" spans="1:10" ht="39.9" customHeight="1" x14ac:dyDescent="0.3">
      <c r="A19" s="132" t="s">
        <v>381</v>
      </c>
      <c r="B19" s="9">
        <v>43099</v>
      </c>
      <c r="C19" s="115" t="s">
        <v>382</v>
      </c>
      <c r="D19" s="116">
        <v>25</v>
      </c>
      <c r="E19" s="116">
        <v>25</v>
      </c>
      <c r="F19" s="116">
        <v>25</v>
      </c>
      <c r="G19" s="13">
        <v>275</v>
      </c>
      <c r="H19" s="133">
        <f t="shared" si="0"/>
        <v>6875</v>
      </c>
      <c r="I19" s="118" t="s">
        <v>370</v>
      </c>
      <c r="J19" s="134">
        <f t="shared" si="1"/>
        <v>75</v>
      </c>
    </row>
    <row r="20" spans="1:10" ht="18" hidden="1" x14ac:dyDescent="0.3">
      <c r="A20" s="132" t="s">
        <v>628</v>
      </c>
      <c r="B20" s="9">
        <v>44061</v>
      </c>
      <c r="C20" s="128" t="s">
        <v>629</v>
      </c>
      <c r="D20" s="116">
        <v>0</v>
      </c>
      <c r="E20" s="131"/>
      <c r="F20" s="131"/>
      <c r="G20" s="123">
        <v>1100</v>
      </c>
      <c r="H20" s="133">
        <f t="shared" si="0"/>
        <v>0</v>
      </c>
      <c r="I20" s="131"/>
      <c r="J20" s="134">
        <f t="shared" si="1"/>
        <v>0</v>
      </c>
    </row>
    <row r="21" spans="1:10" ht="39.9" customHeight="1" x14ac:dyDescent="0.3">
      <c r="A21" s="132" t="s">
        <v>381</v>
      </c>
      <c r="B21" s="9">
        <v>43099</v>
      </c>
      <c r="C21" s="115" t="s">
        <v>383</v>
      </c>
      <c r="D21" s="116">
        <v>7</v>
      </c>
      <c r="E21" s="116">
        <v>4</v>
      </c>
      <c r="F21" s="116">
        <v>3</v>
      </c>
      <c r="G21" s="13">
        <v>7000</v>
      </c>
      <c r="H21" s="133">
        <f t="shared" si="0"/>
        <v>21000</v>
      </c>
      <c r="I21" s="118" t="s">
        <v>372</v>
      </c>
      <c r="J21" s="134">
        <f t="shared" si="1"/>
        <v>14</v>
      </c>
    </row>
    <row r="22" spans="1:10" ht="18" hidden="1" x14ac:dyDescent="0.3">
      <c r="A22" s="132" t="s">
        <v>630</v>
      </c>
      <c r="B22" s="9">
        <v>43099</v>
      </c>
      <c r="C22" s="115" t="s">
        <v>631</v>
      </c>
      <c r="D22" s="116">
        <v>0</v>
      </c>
      <c r="E22" s="131"/>
      <c r="F22" s="131"/>
      <c r="G22" s="13">
        <v>29.18</v>
      </c>
      <c r="H22" s="133">
        <f t="shared" si="0"/>
        <v>0</v>
      </c>
      <c r="I22" s="131"/>
      <c r="J22" s="134">
        <f t="shared" si="1"/>
        <v>0</v>
      </c>
    </row>
    <row r="23" spans="1:10" ht="18" hidden="1" x14ac:dyDescent="0.3">
      <c r="A23" s="132" t="s">
        <v>632</v>
      </c>
      <c r="B23" s="9">
        <v>43099</v>
      </c>
      <c r="C23" s="115" t="s">
        <v>633</v>
      </c>
      <c r="D23" s="116">
        <v>0</v>
      </c>
      <c r="E23" s="131"/>
      <c r="F23" s="131"/>
      <c r="G23" s="13">
        <v>29.18</v>
      </c>
      <c r="H23" s="133">
        <f t="shared" si="0"/>
        <v>0</v>
      </c>
      <c r="I23" s="131"/>
      <c r="J23" s="134">
        <f t="shared" si="1"/>
        <v>0</v>
      </c>
    </row>
    <row r="24" spans="1:10" ht="39.9" customHeight="1" x14ac:dyDescent="0.3">
      <c r="A24" s="132" t="s">
        <v>381</v>
      </c>
      <c r="B24" s="9">
        <v>43099</v>
      </c>
      <c r="C24" s="115" t="s">
        <v>384</v>
      </c>
      <c r="D24" s="116">
        <v>300</v>
      </c>
      <c r="E24" s="116">
        <v>300</v>
      </c>
      <c r="F24" s="116">
        <v>300</v>
      </c>
      <c r="G24" s="13">
        <v>306.8</v>
      </c>
      <c r="H24" s="133">
        <f t="shared" si="0"/>
        <v>92040</v>
      </c>
      <c r="I24" s="118" t="s">
        <v>372</v>
      </c>
      <c r="J24" s="134">
        <f t="shared" si="1"/>
        <v>900</v>
      </c>
    </row>
    <row r="25" spans="1:10" ht="39.9" customHeight="1" x14ac:dyDescent="0.3">
      <c r="A25" s="132" t="s">
        <v>381</v>
      </c>
      <c r="B25" s="9">
        <v>43099</v>
      </c>
      <c r="C25" s="115" t="s">
        <v>385</v>
      </c>
      <c r="D25" s="116">
        <v>16</v>
      </c>
      <c r="E25" s="116">
        <v>16</v>
      </c>
      <c r="F25" s="116">
        <v>16</v>
      </c>
      <c r="G25" s="13">
        <v>20</v>
      </c>
      <c r="H25" s="133">
        <f t="shared" si="0"/>
        <v>320</v>
      </c>
      <c r="I25" s="118" t="s">
        <v>372</v>
      </c>
      <c r="J25" s="134">
        <f t="shared" si="1"/>
        <v>48</v>
      </c>
    </row>
    <row r="26" spans="1:10" ht="39.9" customHeight="1" x14ac:dyDescent="0.3">
      <c r="A26" s="132" t="s">
        <v>386</v>
      </c>
      <c r="B26" s="9">
        <v>43099</v>
      </c>
      <c r="C26" s="115" t="s">
        <v>387</v>
      </c>
      <c r="D26" s="116">
        <v>3</v>
      </c>
      <c r="E26" s="116">
        <v>2</v>
      </c>
      <c r="F26" s="116">
        <v>1</v>
      </c>
      <c r="G26" s="13">
        <v>20</v>
      </c>
      <c r="H26" s="133">
        <f t="shared" si="0"/>
        <v>20</v>
      </c>
      <c r="I26" s="118" t="s">
        <v>372</v>
      </c>
      <c r="J26" s="134">
        <f t="shared" si="1"/>
        <v>6</v>
      </c>
    </row>
    <row r="27" spans="1:10" ht="39.9" customHeight="1" x14ac:dyDescent="0.3">
      <c r="A27" s="132" t="s">
        <v>386</v>
      </c>
      <c r="B27" s="9">
        <v>43099</v>
      </c>
      <c r="C27" s="115" t="s">
        <v>388</v>
      </c>
      <c r="D27" s="116">
        <v>60</v>
      </c>
      <c r="E27" s="116">
        <v>46</v>
      </c>
      <c r="F27" s="116">
        <v>44</v>
      </c>
      <c r="G27" s="13">
        <v>2.85</v>
      </c>
      <c r="H27" s="133">
        <f t="shared" si="0"/>
        <v>125.4</v>
      </c>
      <c r="I27" s="118" t="s">
        <v>372</v>
      </c>
      <c r="J27" s="134">
        <f t="shared" si="1"/>
        <v>150</v>
      </c>
    </row>
    <row r="28" spans="1:10" ht="18" hidden="1" x14ac:dyDescent="0.3">
      <c r="A28" s="132" t="s">
        <v>379</v>
      </c>
      <c r="B28" s="9">
        <v>43099</v>
      </c>
      <c r="C28" s="115" t="s">
        <v>634</v>
      </c>
      <c r="D28" s="116">
        <v>0</v>
      </c>
      <c r="E28" s="131"/>
      <c r="F28" s="131"/>
      <c r="G28" s="13">
        <v>352</v>
      </c>
      <c r="H28" s="133">
        <f t="shared" si="0"/>
        <v>0</v>
      </c>
      <c r="I28" s="131"/>
      <c r="J28" s="134">
        <f t="shared" si="1"/>
        <v>0</v>
      </c>
    </row>
    <row r="29" spans="1:10" ht="18" hidden="1" x14ac:dyDescent="0.3">
      <c r="A29" s="8" t="s">
        <v>379</v>
      </c>
      <c r="B29" s="9">
        <v>43099</v>
      </c>
      <c r="C29" s="115" t="s">
        <v>635</v>
      </c>
      <c r="D29" s="116">
        <v>0</v>
      </c>
      <c r="E29" s="131"/>
      <c r="F29" s="131"/>
      <c r="G29" s="13">
        <v>512</v>
      </c>
      <c r="H29" s="133">
        <f t="shared" si="0"/>
        <v>0</v>
      </c>
      <c r="I29" s="131"/>
      <c r="J29" s="134">
        <f t="shared" si="1"/>
        <v>0</v>
      </c>
    </row>
    <row r="30" spans="1:10" ht="18" hidden="1" x14ac:dyDescent="0.3">
      <c r="A30" s="8" t="s">
        <v>379</v>
      </c>
      <c r="B30" s="9">
        <v>43099</v>
      </c>
      <c r="C30" s="115" t="s">
        <v>636</v>
      </c>
      <c r="D30" s="116">
        <v>0</v>
      </c>
      <c r="E30" s="131"/>
      <c r="F30" s="131"/>
      <c r="G30" s="13">
        <v>647</v>
      </c>
      <c r="H30" s="133">
        <f t="shared" si="0"/>
        <v>0</v>
      </c>
      <c r="I30" s="131"/>
      <c r="J30" s="134">
        <f t="shared" si="1"/>
        <v>0</v>
      </c>
    </row>
    <row r="31" spans="1:10" ht="18" hidden="1" x14ac:dyDescent="0.3">
      <c r="A31" s="8" t="s">
        <v>379</v>
      </c>
      <c r="B31" s="9">
        <v>43099</v>
      </c>
      <c r="C31" s="115" t="s">
        <v>637</v>
      </c>
      <c r="D31" s="116">
        <v>0</v>
      </c>
      <c r="E31" s="131"/>
      <c r="F31" s="131"/>
      <c r="G31" s="13">
        <v>475</v>
      </c>
      <c r="H31" s="133">
        <f t="shared" si="0"/>
        <v>0</v>
      </c>
      <c r="I31" s="131"/>
      <c r="J31" s="134">
        <f t="shared" si="1"/>
        <v>0</v>
      </c>
    </row>
    <row r="32" spans="1:10" ht="36" hidden="1" x14ac:dyDescent="0.3">
      <c r="A32" s="8" t="s">
        <v>379</v>
      </c>
      <c r="B32" s="9">
        <v>43099</v>
      </c>
      <c r="C32" s="115" t="s">
        <v>638</v>
      </c>
      <c r="D32" s="116">
        <v>0</v>
      </c>
      <c r="E32" s="131"/>
      <c r="F32" s="131"/>
      <c r="G32" s="13">
        <v>796.5</v>
      </c>
      <c r="H32" s="133">
        <f t="shared" si="0"/>
        <v>0</v>
      </c>
      <c r="I32" s="131"/>
      <c r="J32" s="134">
        <f t="shared" si="1"/>
        <v>0</v>
      </c>
    </row>
    <row r="33" spans="1:10" ht="36" hidden="1" x14ac:dyDescent="0.3">
      <c r="A33" s="8" t="s">
        <v>379</v>
      </c>
      <c r="B33" s="9">
        <v>43099</v>
      </c>
      <c r="C33" s="115" t="s">
        <v>639</v>
      </c>
      <c r="D33" s="116">
        <v>0</v>
      </c>
      <c r="E33" s="131"/>
      <c r="F33" s="131"/>
      <c r="G33" s="13">
        <v>1532.82</v>
      </c>
      <c r="H33" s="133">
        <f t="shared" si="0"/>
        <v>0</v>
      </c>
      <c r="I33" s="131"/>
      <c r="J33" s="134">
        <f t="shared" si="1"/>
        <v>0</v>
      </c>
    </row>
    <row r="34" spans="1:10" ht="39.9" customHeight="1" x14ac:dyDescent="0.3">
      <c r="A34" s="132" t="s">
        <v>386</v>
      </c>
      <c r="B34" s="9">
        <v>43099</v>
      </c>
      <c r="C34" s="115" t="s">
        <v>389</v>
      </c>
      <c r="D34" s="116">
        <v>28</v>
      </c>
      <c r="E34" s="116">
        <v>26</v>
      </c>
      <c r="F34" s="116">
        <v>26</v>
      </c>
      <c r="G34" s="13">
        <v>145.79</v>
      </c>
      <c r="H34" s="133">
        <f t="shared" si="0"/>
        <v>3790.54</v>
      </c>
      <c r="I34" s="118" t="s">
        <v>372</v>
      </c>
      <c r="J34" s="134">
        <f t="shared" si="1"/>
        <v>80</v>
      </c>
    </row>
    <row r="35" spans="1:10" ht="39.9" customHeight="1" x14ac:dyDescent="0.3">
      <c r="A35" s="132" t="s">
        <v>386</v>
      </c>
      <c r="B35" s="9">
        <v>43099</v>
      </c>
      <c r="C35" s="115" t="s">
        <v>390</v>
      </c>
      <c r="D35" s="116">
        <v>20</v>
      </c>
      <c r="E35" s="116">
        <v>20</v>
      </c>
      <c r="F35" s="116">
        <v>20</v>
      </c>
      <c r="G35" s="13">
        <v>1850</v>
      </c>
      <c r="H35" s="133">
        <f t="shared" si="0"/>
        <v>37000</v>
      </c>
      <c r="I35" s="118" t="s">
        <v>370</v>
      </c>
      <c r="J35" s="134">
        <f t="shared" si="1"/>
        <v>60</v>
      </c>
    </row>
    <row r="36" spans="1:10" ht="39.9" customHeight="1" x14ac:dyDescent="0.3">
      <c r="A36" s="132" t="s">
        <v>386</v>
      </c>
      <c r="B36" s="9">
        <v>43099</v>
      </c>
      <c r="C36" s="115" t="s">
        <v>391</v>
      </c>
      <c r="D36" s="116">
        <v>20</v>
      </c>
      <c r="E36" s="116">
        <v>20</v>
      </c>
      <c r="F36" s="116">
        <v>20</v>
      </c>
      <c r="G36" s="13">
        <v>1419.6</v>
      </c>
      <c r="H36" s="133">
        <f t="shared" si="0"/>
        <v>28392</v>
      </c>
      <c r="I36" s="118" t="s">
        <v>370</v>
      </c>
      <c r="J36" s="134">
        <f t="shared" si="1"/>
        <v>60</v>
      </c>
    </row>
    <row r="37" spans="1:10" ht="18" hidden="1" x14ac:dyDescent="0.3">
      <c r="A37" s="8" t="s">
        <v>640</v>
      </c>
      <c r="B37" s="9">
        <v>43391</v>
      </c>
      <c r="C37" s="115" t="s">
        <v>641</v>
      </c>
      <c r="D37" s="116">
        <v>0</v>
      </c>
      <c r="E37" s="131"/>
      <c r="F37" s="131"/>
      <c r="G37" s="13">
        <v>840</v>
      </c>
      <c r="H37" s="133">
        <f t="shared" si="0"/>
        <v>0</v>
      </c>
      <c r="I37" s="131"/>
      <c r="J37" s="134">
        <f t="shared" si="1"/>
        <v>0</v>
      </c>
    </row>
    <row r="38" spans="1:10" ht="39.9" customHeight="1" x14ac:dyDescent="0.3">
      <c r="A38" s="132" t="s">
        <v>386</v>
      </c>
      <c r="B38" s="9">
        <v>43099</v>
      </c>
      <c r="C38" s="115" t="s">
        <v>392</v>
      </c>
      <c r="D38" s="116">
        <v>10</v>
      </c>
      <c r="E38" s="116">
        <v>10</v>
      </c>
      <c r="F38" s="116">
        <v>10</v>
      </c>
      <c r="G38" s="13">
        <v>150</v>
      </c>
      <c r="H38" s="133">
        <f t="shared" si="0"/>
        <v>1500</v>
      </c>
      <c r="I38" s="118" t="s">
        <v>370</v>
      </c>
      <c r="J38" s="134">
        <f t="shared" si="1"/>
        <v>30</v>
      </c>
    </row>
    <row r="39" spans="1:10" ht="39.9" customHeight="1" x14ac:dyDescent="0.3">
      <c r="A39" s="132" t="s">
        <v>386</v>
      </c>
      <c r="B39" s="9">
        <v>43099</v>
      </c>
      <c r="C39" s="119" t="s">
        <v>393</v>
      </c>
      <c r="D39" s="116">
        <v>575</v>
      </c>
      <c r="E39" s="116">
        <v>469</v>
      </c>
      <c r="F39" s="116">
        <f>375+49</f>
        <v>424</v>
      </c>
      <c r="G39" s="13">
        <v>179</v>
      </c>
      <c r="H39" s="133">
        <f t="shared" si="0"/>
        <v>75896</v>
      </c>
      <c r="I39" s="118" t="s">
        <v>370</v>
      </c>
      <c r="J39" s="134">
        <f t="shared" si="1"/>
        <v>1468</v>
      </c>
    </row>
    <row r="40" spans="1:10" ht="39.9" customHeight="1" x14ac:dyDescent="0.3">
      <c r="A40" s="8" t="s">
        <v>394</v>
      </c>
      <c r="B40" s="16">
        <v>43099</v>
      </c>
      <c r="C40" s="119" t="s">
        <v>395</v>
      </c>
      <c r="D40" s="116">
        <v>50</v>
      </c>
      <c r="E40" s="116">
        <v>50</v>
      </c>
      <c r="F40" s="116">
        <v>50</v>
      </c>
      <c r="G40" s="13">
        <v>5.9</v>
      </c>
      <c r="H40" s="133">
        <f t="shared" si="0"/>
        <v>295</v>
      </c>
      <c r="I40" s="118" t="s">
        <v>372</v>
      </c>
      <c r="J40" s="134">
        <f t="shared" si="1"/>
        <v>150</v>
      </c>
    </row>
    <row r="41" spans="1:10" ht="39.9" customHeight="1" x14ac:dyDescent="0.3">
      <c r="A41" s="8" t="s">
        <v>394</v>
      </c>
      <c r="B41" s="16">
        <v>43099</v>
      </c>
      <c r="C41" s="119" t="s">
        <v>396</v>
      </c>
      <c r="D41" s="116">
        <v>50</v>
      </c>
      <c r="E41" s="116">
        <v>14</v>
      </c>
      <c r="F41" s="116">
        <v>14</v>
      </c>
      <c r="G41" s="13">
        <v>94.94</v>
      </c>
      <c r="H41" s="133">
        <f t="shared" ref="H41:H64" si="2">+F41*G41</f>
        <v>1329.1599999999999</v>
      </c>
      <c r="I41" s="118" t="s">
        <v>372</v>
      </c>
      <c r="J41" s="134">
        <f t="shared" si="1"/>
        <v>78</v>
      </c>
    </row>
    <row r="42" spans="1:10" ht="39.9" customHeight="1" x14ac:dyDescent="0.3">
      <c r="A42" s="132" t="s">
        <v>455</v>
      </c>
      <c r="B42" s="9">
        <v>43099</v>
      </c>
      <c r="C42" s="119" t="s">
        <v>642</v>
      </c>
      <c r="D42" s="116">
        <v>19</v>
      </c>
      <c r="E42" s="15"/>
      <c r="F42" s="15"/>
      <c r="G42" s="13">
        <v>320</v>
      </c>
      <c r="H42" s="133">
        <f t="shared" si="2"/>
        <v>0</v>
      </c>
      <c r="I42" s="131"/>
      <c r="J42" s="134">
        <f t="shared" si="1"/>
        <v>19</v>
      </c>
    </row>
    <row r="43" spans="1:10" ht="18" hidden="1" x14ac:dyDescent="0.3">
      <c r="A43" s="8" t="s">
        <v>643</v>
      </c>
      <c r="B43" s="9">
        <v>43099</v>
      </c>
      <c r="C43" s="119" t="s">
        <v>644</v>
      </c>
      <c r="D43" s="116">
        <v>0</v>
      </c>
      <c r="E43" s="131"/>
      <c r="F43" s="131"/>
      <c r="G43" s="13">
        <v>289.10000000000002</v>
      </c>
      <c r="H43" s="133">
        <f t="shared" si="2"/>
        <v>0</v>
      </c>
      <c r="I43" s="131"/>
      <c r="J43" s="134">
        <f t="shared" si="1"/>
        <v>0</v>
      </c>
    </row>
    <row r="44" spans="1:10" ht="18" hidden="1" x14ac:dyDescent="0.3">
      <c r="A44" s="8" t="s">
        <v>645</v>
      </c>
      <c r="B44" s="9">
        <v>43707</v>
      </c>
      <c r="C44" s="119" t="s">
        <v>646</v>
      </c>
      <c r="D44" s="116">
        <v>0</v>
      </c>
      <c r="E44" s="131"/>
      <c r="F44" s="131"/>
      <c r="G44" s="13">
        <v>996.4</v>
      </c>
      <c r="H44" s="133">
        <f t="shared" si="2"/>
        <v>0</v>
      </c>
      <c r="I44" s="131"/>
      <c r="J44" s="134">
        <f t="shared" si="1"/>
        <v>0</v>
      </c>
    </row>
    <row r="45" spans="1:10" ht="39.9" customHeight="1" x14ac:dyDescent="0.3">
      <c r="A45" s="8" t="s">
        <v>397</v>
      </c>
      <c r="B45" s="16">
        <v>43099</v>
      </c>
      <c r="C45" s="119" t="s">
        <v>398</v>
      </c>
      <c r="D45" s="116">
        <v>407</v>
      </c>
      <c r="E45" s="116">
        <v>407</v>
      </c>
      <c r="F45" s="116">
        <v>407</v>
      </c>
      <c r="G45" s="13">
        <v>12</v>
      </c>
      <c r="H45" s="133">
        <f t="shared" si="2"/>
        <v>4884</v>
      </c>
      <c r="I45" s="118" t="s">
        <v>372</v>
      </c>
      <c r="J45" s="134">
        <f t="shared" si="1"/>
        <v>1221</v>
      </c>
    </row>
    <row r="46" spans="1:10" ht="39.9" customHeight="1" x14ac:dyDescent="0.3">
      <c r="A46" s="8" t="s">
        <v>399</v>
      </c>
      <c r="B46" s="16">
        <v>44676</v>
      </c>
      <c r="C46" s="119" t="s">
        <v>400</v>
      </c>
      <c r="D46" s="116">
        <v>1</v>
      </c>
      <c r="E46" s="116">
        <v>1</v>
      </c>
      <c r="F46" s="116">
        <v>1</v>
      </c>
      <c r="G46" s="13">
        <v>600</v>
      </c>
      <c r="H46" s="133">
        <f t="shared" si="2"/>
        <v>600</v>
      </c>
      <c r="I46" s="118" t="s">
        <v>372</v>
      </c>
      <c r="J46" s="134">
        <f t="shared" si="1"/>
        <v>3</v>
      </c>
    </row>
    <row r="47" spans="1:10" ht="39.9" customHeight="1" x14ac:dyDescent="0.3">
      <c r="A47" s="8" t="s">
        <v>399</v>
      </c>
      <c r="B47" s="16">
        <v>43343</v>
      </c>
      <c r="C47" s="119" t="s">
        <v>401</v>
      </c>
      <c r="D47" s="116">
        <v>267</v>
      </c>
      <c r="E47" s="116">
        <f>104+158</f>
        <v>262</v>
      </c>
      <c r="F47" s="116">
        <f>158+75</f>
        <v>233</v>
      </c>
      <c r="G47" s="13">
        <v>75.040000000000006</v>
      </c>
      <c r="H47" s="133">
        <f t="shared" si="2"/>
        <v>17484.32</v>
      </c>
      <c r="I47" s="118" t="s">
        <v>370</v>
      </c>
      <c r="J47" s="134">
        <f t="shared" si="1"/>
        <v>762</v>
      </c>
    </row>
    <row r="48" spans="1:10" ht="39.9" customHeight="1" x14ac:dyDescent="0.3">
      <c r="A48" s="8" t="s">
        <v>399</v>
      </c>
      <c r="B48" s="16">
        <v>43308</v>
      </c>
      <c r="C48" s="119" t="s">
        <v>402</v>
      </c>
      <c r="D48" s="116">
        <v>215</v>
      </c>
      <c r="E48" s="116">
        <v>200</v>
      </c>
      <c r="F48" s="116">
        <f>108+85</f>
        <v>193</v>
      </c>
      <c r="G48" s="13">
        <v>119.88</v>
      </c>
      <c r="H48" s="133">
        <f t="shared" si="2"/>
        <v>23136.84</v>
      </c>
      <c r="I48" s="118" t="s">
        <v>370</v>
      </c>
      <c r="J48" s="134">
        <f t="shared" si="1"/>
        <v>608</v>
      </c>
    </row>
    <row r="49" spans="1:10" ht="39.9" customHeight="1" x14ac:dyDescent="0.3">
      <c r="A49" s="8" t="s">
        <v>399</v>
      </c>
      <c r="B49" s="16">
        <v>43308</v>
      </c>
      <c r="C49" s="119" t="s">
        <v>403</v>
      </c>
      <c r="D49" s="116">
        <v>154</v>
      </c>
      <c r="E49" s="116">
        <v>140</v>
      </c>
      <c r="F49" s="116">
        <f>60+39</f>
        <v>99</v>
      </c>
      <c r="G49" s="13">
        <v>188.5</v>
      </c>
      <c r="H49" s="133">
        <f t="shared" si="2"/>
        <v>18661.5</v>
      </c>
      <c r="I49" s="118" t="s">
        <v>370</v>
      </c>
      <c r="J49" s="134">
        <f t="shared" si="1"/>
        <v>393</v>
      </c>
    </row>
    <row r="50" spans="1:10" ht="39.9" customHeight="1" x14ac:dyDescent="0.3">
      <c r="A50" s="8" t="s">
        <v>399</v>
      </c>
      <c r="B50" s="16">
        <v>43308</v>
      </c>
      <c r="C50" s="119" t="s">
        <v>404</v>
      </c>
      <c r="D50" s="116">
        <v>271</v>
      </c>
      <c r="E50" s="116">
        <v>255</v>
      </c>
      <c r="F50" s="116">
        <f>158+70</f>
        <v>228</v>
      </c>
      <c r="G50" s="13">
        <v>233.05</v>
      </c>
      <c r="H50" s="133">
        <f t="shared" si="2"/>
        <v>53135.4</v>
      </c>
      <c r="I50" s="118" t="s">
        <v>370</v>
      </c>
      <c r="J50" s="134">
        <f t="shared" si="1"/>
        <v>754</v>
      </c>
    </row>
    <row r="51" spans="1:10" ht="39.9" customHeight="1" x14ac:dyDescent="0.3">
      <c r="A51" s="8" t="s">
        <v>405</v>
      </c>
      <c r="B51" s="16">
        <v>43099</v>
      </c>
      <c r="C51" s="119" t="s">
        <v>406</v>
      </c>
      <c r="D51" s="116">
        <v>233</v>
      </c>
      <c r="E51" s="116">
        <v>218</v>
      </c>
      <c r="F51" s="116">
        <f>108+84</f>
        <v>192</v>
      </c>
      <c r="G51" s="13">
        <v>463.35</v>
      </c>
      <c r="H51" s="133">
        <f t="shared" si="2"/>
        <v>88963.200000000012</v>
      </c>
      <c r="I51" s="118" t="s">
        <v>370</v>
      </c>
      <c r="J51" s="134">
        <f t="shared" si="1"/>
        <v>643</v>
      </c>
    </row>
    <row r="52" spans="1:10" ht="39.9" customHeight="1" x14ac:dyDescent="0.3">
      <c r="A52" s="8" t="s">
        <v>408</v>
      </c>
      <c r="B52" s="16">
        <v>43099</v>
      </c>
      <c r="C52" s="119" t="s">
        <v>409</v>
      </c>
      <c r="D52" s="116">
        <v>15</v>
      </c>
      <c r="E52" s="116">
        <v>15</v>
      </c>
      <c r="F52" s="116">
        <v>15</v>
      </c>
      <c r="G52" s="13">
        <v>1700</v>
      </c>
      <c r="H52" s="133">
        <f t="shared" si="2"/>
        <v>25500</v>
      </c>
      <c r="I52" s="118" t="s">
        <v>372</v>
      </c>
      <c r="J52" s="134">
        <f t="shared" si="1"/>
        <v>45</v>
      </c>
    </row>
    <row r="53" spans="1:10" ht="35.1" hidden="1" customHeight="1" x14ac:dyDescent="0.3">
      <c r="A53" s="132" t="s">
        <v>647</v>
      </c>
      <c r="B53" s="9">
        <v>43099</v>
      </c>
      <c r="C53" s="119" t="s">
        <v>648</v>
      </c>
      <c r="D53" s="116">
        <v>0</v>
      </c>
      <c r="E53" s="131"/>
      <c r="F53" s="131"/>
      <c r="G53" s="13">
        <v>2592.6</v>
      </c>
      <c r="H53" s="133">
        <f t="shared" si="2"/>
        <v>0</v>
      </c>
      <c r="I53" s="131"/>
      <c r="J53" s="134">
        <f t="shared" si="1"/>
        <v>0</v>
      </c>
    </row>
    <row r="54" spans="1:10" ht="39.9" customHeight="1" x14ac:dyDescent="0.3">
      <c r="A54" s="8" t="s">
        <v>32</v>
      </c>
      <c r="B54" s="16">
        <v>44907</v>
      </c>
      <c r="C54" s="119" t="s">
        <v>410</v>
      </c>
      <c r="D54" s="116">
        <v>12</v>
      </c>
      <c r="E54" s="116">
        <v>12</v>
      </c>
      <c r="F54" s="116">
        <v>12</v>
      </c>
      <c r="G54" s="13">
        <v>5406.8</v>
      </c>
      <c r="H54" s="133">
        <f t="shared" si="2"/>
        <v>64881.600000000006</v>
      </c>
      <c r="I54" s="118" t="s">
        <v>372</v>
      </c>
      <c r="J54" s="134">
        <f t="shared" si="1"/>
        <v>36</v>
      </c>
    </row>
    <row r="55" spans="1:10" ht="39.9" customHeight="1" x14ac:dyDescent="0.3">
      <c r="A55" s="8" t="s">
        <v>411</v>
      </c>
      <c r="B55" s="16">
        <v>44911</v>
      </c>
      <c r="C55" s="119" t="s">
        <v>412</v>
      </c>
      <c r="D55" s="116">
        <v>9</v>
      </c>
      <c r="E55" s="116">
        <v>9</v>
      </c>
      <c r="F55" s="116">
        <v>9</v>
      </c>
      <c r="G55" s="13">
        <v>4860</v>
      </c>
      <c r="H55" s="133">
        <f t="shared" si="2"/>
        <v>43740</v>
      </c>
      <c r="I55" s="118" t="s">
        <v>372</v>
      </c>
      <c r="J55" s="134">
        <f t="shared" si="1"/>
        <v>27</v>
      </c>
    </row>
    <row r="56" spans="1:10" ht="39.9" customHeight="1" x14ac:dyDescent="0.3">
      <c r="A56" s="8" t="s">
        <v>413</v>
      </c>
      <c r="B56" s="16">
        <v>44673</v>
      </c>
      <c r="C56" s="119" t="s">
        <v>414</v>
      </c>
      <c r="D56" s="116">
        <v>8</v>
      </c>
      <c r="E56" s="116">
        <v>8</v>
      </c>
      <c r="F56" s="116">
        <v>8</v>
      </c>
      <c r="G56" s="13">
        <v>4860</v>
      </c>
      <c r="H56" s="133">
        <f t="shared" si="2"/>
        <v>38880</v>
      </c>
      <c r="I56" s="118" t="s">
        <v>372</v>
      </c>
      <c r="J56" s="134">
        <f t="shared" si="1"/>
        <v>24</v>
      </c>
    </row>
    <row r="57" spans="1:10" ht="39.9" customHeight="1" x14ac:dyDescent="0.3">
      <c r="A57" s="8" t="s">
        <v>180</v>
      </c>
      <c r="B57" s="16">
        <v>44907</v>
      </c>
      <c r="C57" s="119" t="s">
        <v>415</v>
      </c>
      <c r="D57" s="116">
        <v>7</v>
      </c>
      <c r="E57" s="116">
        <v>7</v>
      </c>
      <c r="F57" s="116">
        <v>7</v>
      </c>
      <c r="G57" s="13">
        <v>4860</v>
      </c>
      <c r="H57" s="133">
        <f t="shared" si="2"/>
        <v>34020</v>
      </c>
      <c r="I57" s="118" t="s">
        <v>372</v>
      </c>
      <c r="J57" s="134">
        <f t="shared" si="1"/>
        <v>21</v>
      </c>
    </row>
    <row r="58" spans="1:10" ht="39.9" customHeight="1" x14ac:dyDescent="0.3">
      <c r="A58" s="132" t="s">
        <v>647</v>
      </c>
      <c r="B58" s="9">
        <v>43099</v>
      </c>
      <c r="C58" s="119" t="s">
        <v>649</v>
      </c>
      <c r="D58" s="116">
        <v>14</v>
      </c>
      <c r="E58" s="15">
        <v>0</v>
      </c>
      <c r="F58" s="15">
        <v>0</v>
      </c>
      <c r="G58" s="13">
        <v>9408.61</v>
      </c>
      <c r="H58" s="133">
        <f t="shared" si="2"/>
        <v>0</v>
      </c>
      <c r="I58" s="131"/>
      <c r="J58" s="134">
        <f t="shared" si="1"/>
        <v>14</v>
      </c>
    </row>
    <row r="59" spans="1:10" ht="39.9" customHeight="1" x14ac:dyDescent="0.3">
      <c r="A59" s="8" t="s">
        <v>416</v>
      </c>
      <c r="B59" s="16">
        <v>43099</v>
      </c>
      <c r="C59" s="119" t="s">
        <v>417</v>
      </c>
      <c r="D59" s="116">
        <v>29</v>
      </c>
      <c r="E59" s="116">
        <v>22</v>
      </c>
      <c r="F59" s="116">
        <v>11</v>
      </c>
      <c r="G59" s="13">
        <v>7985.89</v>
      </c>
      <c r="H59" s="133">
        <f t="shared" si="2"/>
        <v>87844.790000000008</v>
      </c>
      <c r="I59" s="118" t="s">
        <v>372</v>
      </c>
      <c r="J59" s="134">
        <f t="shared" si="1"/>
        <v>62</v>
      </c>
    </row>
    <row r="60" spans="1:10" ht="39.9" customHeight="1" x14ac:dyDescent="0.3">
      <c r="A60" s="8" t="s">
        <v>418</v>
      </c>
      <c r="B60" s="16">
        <v>43099</v>
      </c>
      <c r="C60" s="119" t="s">
        <v>419</v>
      </c>
      <c r="D60" s="116">
        <v>57</v>
      </c>
      <c r="E60" s="116">
        <v>56</v>
      </c>
      <c r="F60" s="116">
        <v>51</v>
      </c>
      <c r="G60" s="13">
        <v>4288.13</v>
      </c>
      <c r="H60" s="133">
        <f t="shared" si="2"/>
        <v>218694.63</v>
      </c>
      <c r="I60" s="118" t="s">
        <v>372</v>
      </c>
      <c r="J60" s="134">
        <f t="shared" si="1"/>
        <v>164</v>
      </c>
    </row>
    <row r="61" spans="1:10" ht="39.9" customHeight="1" x14ac:dyDescent="0.3">
      <c r="A61" s="8" t="s">
        <v>418</v>
      </c>
      <c r="B61" s="16">
        <v>43099</v>
      </c>
      <c r="C61" s="119" t="s">
        <v>420</v>
      </c>
      <c r="D61" s="116">
        <v>106</v>
      </c>
      <c r="E61" s="116">
        <v>105</v>
      </c>
      <c r="F61" s="116">
        <v>105</v>
      </c>
      <c r="G61" s="13">
        <v>3743.84</v>
      </c>
      <c r="H61" s="133">
        <f t="shared" si="2"/>
        <v>393103.2</v>
      </c>
      <c r="I61" s="118" t="s">
        <v>372</v>
      </c>
      <c r="J61" s="134">
        <f t="shared" si="1"/>
        <v>316</v>
      </c>
    </row>
    <row r="62" spans="1:10" ht="39.9" customHeight="1" x14ac:dyDescent="0.3">
      <c r="A62" s="8" t="s">
        <v>421</v>
      </c>
      <c r="B62" s="16">
        <v>44924</v>
      </c>
      <c r="C62" s="119" t="s">
        <v>422</v>
      </c>
      <c r="D62" s="116">
        <v>26</v>
      </c>
      <c r="E62" s="116">
        <v>26</v>
      </c>
      <c r="F62" s="116">
        <f>23+3</f>
        <v>26</v>
      </c>
      <c r="G62" s="13">
        <v>2479</v>
      </c>
      <c r="H62" s="133">
        <f t="shared" si="2"/>
        <v>64454</v>
      </c>
      <c r="I62" s="118" t="s">
        <v>370</v>
      </c>
      <c r="J62" s="134">
        <f t="shared" si="1"/>
        <v>78</v>
      </c>
    </row>
    <row r="63" spans="1:10" ht="39.9" customHeight="1" x14ac:dyDescent="0.3">
      <c r="A63" s="8" t="s">
        <v>423</v>
      </c>
      <c r="B63" s="16">
        <v>43099</v>
      </c>
      <c r="C63" s="119" t="s">
        <v>424</v>
      </c>
      <c r="D63" s="116">
        <v>29</v>
      </c>
      <c r="E63" s="116">
        <v>29</v>
      </c>
      <c r="F63" s="116">
        <f>27+2</f>
        <v>29</v>
      </c>
      <c r="G63" s="13">
        <v>4794.8999999999996</v>
      </c>
      <c r="H63" s="133">
        <f t="shared" si="2"/>
        <v>139052.09999999998</v>
      </c>
      <c r="I63" s="118" t="s">
        <v>370</v>
      </c>
      <c r="J63" s="134">
        <f t="shared" si="1"/>
        <v>87</v>
      </c>
    </row>
    <row r="64" spans="1:10" ht="39.9" customHeight="1" x14ac:dyDescent="0.3">
      <c r="A64" s="8" t="s">
        <v>425</v>
      </c>
      <c r="B64" s="16">
        <v>44917</v>
      </c>
      <c r="C64" s="119" t="s">
        <v>426</v>
      </c>
      <c r="D64" s="116">
        <v>30</v>
      </c>
      <c r="E64" s="116">
        <v>30</v>
      </c>
      <c r="F64" s="116">
        <f>27+3</f>
        <v>30</v>
      </c>
      <c r="G64" s="13">
        <v>4794.8999999999996</v>
      </c>
      <c r="H64" s="133">
        <f t="shared" si="2"/>
        <v>143847</v>
      </c>
      <c r="I64" s="118" t="s">
        <v>370</v>
      </c>
      <c r="J64" s="134">
        <f t="shared" si="1"/>
        <v>90</v>
      </c>
    </row>
    <row r="65" spans="1:10" ht="39.9" customHeight="1" x14ac:dyDescent="0.3">
      <c r="A65" s="8" t="s">
        <v>425</v>
      </c>
      <c r="B65" s="16">
        <v>43099</v>
      </c>
      <c r="C65" s="119" t="s">
        <v>427</v>
      </c>
      <c r="D65" s="116">
        <v>35</v>
      </c>
      <c r="E65" s="116">
        <v>35</v>
      </c>
      <c r="F65" s="116">
        <f>30+5</f>
        <v>35</v>
      </c>
      <c r="G65" s="13">
        <v>4794.8999999999996</v>
      </c>
      <c r="H65" s="133">
        <f t="shared" ref="H65:H90" si="3">+F65*G65</f>
        <v>167821.5</v>
      </c>
      <c r="I65" s="118" t="s">
        <v>370</v>
      </c>
      <c r="J65" s="134">
        <f t="shared" si="1"/>
        <v>105</v>
      </c>
    </row>
    <row r="66" spans="1:10" ht="39.9" customHeight="1" x14ac:dyDescent="0.3">
      <c r="A66" s="8" t="s">
        <v>429</v>
      </c>
      <c r="B66" s="16">
        <v>43099</v>
      </c>
      <c r="C66" s="119" t="s">
        <v>430</v>
      </c>
      <c r="D66" s="116">
        <v>51</v>
      </c>
      <c r="E66" s="116">
        <v>47</v>
      </c>
      <c r="F66" s="116">
        <v>45</v>
      </c>
      <c r="G66" s="13">
        <v>5606.44</v>
      </c>
      <c r="H66" s="133">
        <f t="shared" si="3"/>
        <v>252289.8</v>
      </c>
      <c r="I66" s="118" t="s">
        <v>372</v>
      </c>
      <c r="J66" s="134">
        <f t="shared" si="1"/>
        <v>143</v>
      </c>
    </row>
    <row r="67" spans="1:10" ht="39.9" customHeight="1" x14ac:dyDescent="0.3">
      <c r="A67" s="8" t="s">
        <v>431</v>
      </c>
      <c r="B67" s="9">
        <v>43099</v>
      </c>
      <c r="C67" s="119" t="s">
        <v>432</v>
      </c>
      <c r="D67" s="116">
        <v>54</v>
      </c>
      <c r="E67" s="116">
        <v>51</v>
      </c>
      <c r="F67" s="116">
        <v>51</v>
      </c>
      <c r="G67" s="13">
        <v>9328.2000000000007</v>
      </c>
      <c r="H67" s="133">
        <f t="shared" si="3"/>
        <v>475738.2</v>
      </c>
      <c r="I67" s="118" t="s">
        <v>372</v>
      </c>
      <c r="J67" s="134">
        <f t="shared" si="1"/>
        <v>156</v>
      </c>
    </row>
    <row r="68" spans="1:10" ht="39.9" customHeight="1" x14ac:dyDescent="0.3">
      <c r="A68" s="8" t="s">
        <v>433</v>
      </c>
      <c r="B68" s="9">
        <v>44911</v>
      </c>
      <c r="C68" s="119" t="s">
        <v>434</v>
      </c>
      <c r="D68" s="116">
        <v>1</v>
      </c>
      <c r="E68" s="116">
        <v>1</v>
      </c>
      <c r="F68" s="116">
        <v>1</v>
      </c>
      <c r="G68" s="13">
        <v>2592.6</v>
      </c>
      <c r="H68" s="133">
        <f t="shared" si="3"/>
        <v>2592.6</v>
      </c>
      <c r="I68" s="118" t="s">
        <v>372</v>
      </c>
      <c r="J68" s="134">
        <f t="shared" si="1"/>
        <v>3</v>
      </c>
    </row>
    <row r="69" spans="1:10" ht="39.9" customHeight="1" x14ac:dyDescent="0.3">
      <c r="A69" s="8" t="s">
        <v>435</v>
      </c>
      <c r="B69" s="9">
        <v>43099</v>
      </c>
      <c r="C69" s="119" t="s">
        <v>436</v>
      </c>
      <c r="D69" s="116">
        <v>6</v>
      </c>
      <c r="E69" s="116">
        <v>5</v>
      </c>
      <c r="F69" s="116">
        <v>5</v>
      </c>
      <c r="G69" s="13">
        <v>4664.54</v>
      </c>
      <c r="H69" s="133">
        <f t="shared" si="3"/>
        <v>23322.7</v>
      </c>
      <c r="I69" s="118" t="s">
        <v>372</v>
      </c>
      <c r="J69" s="134">
        <f t="shared" si="1"/>
        <v>16</v>
      </c>
    </row>
    <row r="70" spans="1:10" ht="39.9" customHeight="1" x14ac:dyDescent="0.3">
      <c r="A70" s="8" t="s">
        <v>368</v>
      </c>
      <c r="B70" s="9">
        <v>43099</v>
      </c>
      <c r="C70" s="119" t="s">
        <v>437</v>
      </c>
      <c r="D70" s="116">
        <v>15</v>
      </c>
      <c r="E70" s="116">
        <v>14</v>
      </c>
      <c r="F70" s="116">
        <v>14</v>
      </c>
      <c r="G70" s="13">
        <v>4664.54</v>
      </c>
      <c r="H70" s="133">
        <f t="shared" si="3"/>
        <v>65303.56</v>
      </c>
      <c r="I70" s="118" t="s">
        <v>370</v>
      </c>
      <c r="J70" s="134">
        <f t="shared" si="1"/>
        <v>43</v>
      </c>
    </row>
    <row r="71" spans="1:10" ht="39.9" customHeight="1" x14ac:dyDescent="0.3">
      <c r="A71" s="8" t="s">
        <v>438</v>
      </c>
      <c r="B71" s="9">
        <v>43373</v>
      </c>
      <c r="C71" s="119" t="s">
        <v>439</v>
      </c>
      <c r="D71" s="116">
        <v>16</v>
      </c>
      <c r="E71" s="116">
        <v>15</v>
      </c>
      <c r="F71" s="116">
        <v>15</v>
      </c>
      <c r="G71" s="13">
        <v>4664.54</v>
      </c>
      <c r="H71" s="133">
        <f t="shared" si="3"/>
        <v>69968.100000000006</v>
      </c>
      <c r="I71" s="118" t="s">
        <v>372</v>
      </c>
      <c r="J71" s="134">
        <f t="shared" si="1"/>
        <v>46</v>
      </c>
    </row>
    <row r="72" spans="1:10" ht="39.9" customHeight="1" x14ac:dyDescent="0.3">
      <c r="A72" s="132" t="s">
        <v>371</v>
      </c>
      <c r="B72" s="9">
        <v>43099</v>
      </c>
      <c r="C72" s="119" t="s">
        <v>440</v>
      </c>
      <c r="D72" s="116">
        <v>13</v>
      </c>
      <c r="E72" s="116">
        <v>12</v>
      </c>
      <c r="F72" s="116">
        <f>10+2</f>
        <v>12</v>
      </c>
      <c r="G72" s="13">
        <v>4664.54</v>
      </c>
      <c r="H72" s="133">
        <f t="shared" si="3"/>
        <v>55974.479999999996</v>
      </c>
      <c r="I72" s="118" t="s">
        <v>370</v>
      </c>
      <c r="J72" s="134">
        <f t="shared" si="1"/>
        <v>37</v>
      </c>
    </row>
    <row r="73" spans="1:10" ht="39.9" customHeight="1" x14ac:dyDescent="0.3">
      <c r="A73" s="132" t="s">
        <v>441</v>
      </c>
      <c r="B73" s="9">
        <v>43099</v>
      </c>
      <c r="C73" s="119" t="s">
        <v>442</v>
      </c>
      <c r="D73" s="116">
        <v>74</v>
      </c>
      <c r="E73" s="116">
        <v>74</v>
      </c>
      <c r="F73" s="116">
        <f>14+60</f>
        <v>74</v>
      </c>
      <c r="G73" s="13">
        <v>2592.6</v>
      </c>
      <c r="H73" s="133">
        <f t="shared" si="3"/>
        <v>191852.4</v>
      </c>
      <c r="I73" s="118" t="s">
        <v>370</v>
      </c>
      <c r="J73" s="134">
        <f t="shared" si="1"/>
        <v>222</v>
      </c>
    </row>
    <row r="74" spans="1:10" ht="35.1" hidden="1" customHeight="1" x14ac:dyDescent="0.3">
      <c r="A74" s="132" t="s">
        <v>647</v>
      </c>
      <c r="B74" s="9">
        <v>43099</v>
      </c>
      <c r="C74" s="119" t="s">
        <v>650</v>
      </c>
      <c r="D74" s="116">
        <v>0</v>
      </c>
      <c r="E74" s="131"/>
      <c r="F74" s="131"/>
      <c r="G74" s="13">
        <v>7560.4</v>
      </c>
      <c r="H74" s="133">
        <f t="shared" si="3"/>
        <v>0</v>
      </c>
      <c r="I74" s="131"/>
      <c r="J74" s="134">
        <f t="shared" ref="J74:J137" si="4">+D74+E74+F74</f>
        <v>0</v>
      </c>
    </row>
    <row r="75" spans="1:10" ht="39.9" customHeight="1" x14ac:dyDescent="0.3">
      <c r="A75" s="132" t="s">
        <v>443</v>
      </c>
      <c r="B75" s="9">
        <v>44803</v>
      </c>
      <c r="C75" s="119" t="s">
        <v>444</v>
      </c>
      <c r="D75" s="116">
        <v>15</v>
      </c>
      <c r="E75" s="116">
        <v>15</v>
      </c>
      <c r="F75" s="116">
        <v>15</v>
      </c>
      <c r="G75" s="13">
        <v>7560.4</v>
      </c>
      <c r="H75" s="133">
        <f t="shared" si="3"/>
        <v>113406</v>
      </c>
      <c r="I75" s="118" t="s">
        <v>372</v>
      </c>
      <c r="J75" s="134">
        <f t="shared" si="4"/>
        <v>45</v>
      </c>
    </row>
    <row r="76" spans="1:10" ht="35.1" hidden="1" customHeight="1" x14ac:dyDescent="0.3">
      <c r="A76" s="132" t="s">
        <v>647</v>
      </c>
      <c r="B76" s="9">
        <v>43495</v>
      </c>
      <c r="C76" s="119" t="s">
        <v>651</v>
      </c>
      <c r="D76" s="116">
        <v>0</v>
      </c>
      <c r="E76" s="131"/>
      <c r="F76" s="131"/>
      <c r="G76" s="13">
        <v>6157.91</v>
      </c>
      <c r="H76" s="133">
        <f t="shared" si="3"/>
        <v>0</v>
      </c>
      <c r="I76" s="131"/>
      <c r="J76" s="134">
        <f t="shared" si="4"/>
        <v>0</v>
      </c>
    </row>
    <row r="77" spans="1:10" ht="35.1" hidden="1" customHeight="1" x14ac:dyDescent="0.3">
      <c r="A77" s="132" t="s">
        <v>647</v>
      </c>
      <c r="B77" s="9">
        <v>43495</v>
      </c>
      <c r="C77" s="119" t="s">
        <v>652</v>
      </c>
      <c r="D77" s="116">
        <v>0</v>
      </c>
      <c r="E77" s="131"/>
      <c r="F77" s="131"/>
      <c r="G77" s="13">
        <v>6157.91</v>
      </c>
      <c r="H77" s="133">
        <f t="shared" si="3"/>
        <v>0</v>
      </c>
      <c r="I77" s="131"/>
      <c r="J77" s="134">
        <f t="shared" si="4"/>
        <v>0</v>
      </c>
    </row>
    <row r="78" spans="1:10" ht="35.1" hidden="1" customHeight="1" x14ac:dyDescent="0.3">
      <c r="A78" s="132" t="s">
        <v>647</v>
      </c>
      <c r="B78" s="9">
        <v>43495</v>
      </c>
      <c r="C78" s="119" t="s">
        <v>653</v>
      </c>
      <c r="D78" s="116">
        <v>0</v>
      </c>
      <c r="E78" s="131"/>
      <c r="F78" s="131"/>
      <c r="G78" s="13">
        <v>6157.91</v>
      </c>
      <c r="H78" s="133">
        <f t="shared" si="3"/>
        <v>0</v>
      </c>
      <c r="I78" s="131"/>
      <c r="J78" s="134">
        <f t="shared" si="4"/>
        <v>0</v>
      </c>
    </row>
    <row r="79" spans="1:10" ht="35.1" hidden="1" customHeight="1" x14ac:dyDescent="0.3">
      <c r="A79" s="132" t="s">
        <v>647</v>
      </c>
      <c r="B79" s="9">
        <v>43495</v>
      </c>
      <c r="C79" s="119" t="s">
        <v>654</v>
      </c>
      <c r="D79" s="116">
        <v>0</v>
      </c>
      <c r="E79" s="131"/>
      <c r="F79" s="131"/>
      <c r="G79" s="13">
        <v>6402.29</v>
      </c>
      <c r="H79" s="133">
        <f t="shared" si="3"/>
        <v>0</v>
      </c>
      <c r="I79" s="131"/>
      <c r="J79" s="134">
        <f t="shared" si="4"/>
        <v>0</v>
      </c>
    </row>
    <row r="80" spans="1:10" ht="39.9" customHeight="1" x14ac:dyDescent="0.3">
      <c r="A80" s="8" t="s">
        <v>445</v>
      </c>
      <c r="B80" s="16">
        <v>43746</v>
      </c>
      <c r="C80" s="119" t="s">
        <v>446</v>
      </c>
      <c r="D80" s="116">
        <v>56</v>
      </c>
      <c r="E80" s="116">
        <v>56</v>
      </c>
      <c r="F80" s="116">
        <v>59</v>
      </c>
      <c r="G80" s="13">
        <v>5.2</v>
      </c>
      <c r="H80" s="133">
        <f t="shared" si="3"/>
        <v>306.8</v>
      </c>
      <c r="I80" s="118" t="s">
        <v>372</v>
      </c>
      <c r="J80" s="134">
        <f t="shared" si="4"/>
        <v>171</v>
      </c>
    </row>
    <row r="81" spans="1:10" ht="39.9" customHeight="1" x14ac:dyDescent="0.3">
      <c r="A81" s="8" t="s">
        <v>445</v>
      </c>
      <c r="B81" s="16">
        <v>43746</v>
      </c>
      <c r="C81" s="119" t="s">
        <v>447</v>
      </c>
      <c r="D81" s="116">
        <v>34</v>
      </c>
      <c r="E81" s="116">
        <v>32</v>
      </c>
      <c r="F81" s="116">
        <v>35</v>
      </c>
      <c r="G81" s="13">
        <v>5.2</v>
      </c>
      <c r="H81" s="133">
        <f t="shared" si="3"/>
        <v>182</v>
      </c>
      <c r="I81" s="118" t="s">
        <v>372</v>
      </c>
      <c r="J81" s="134">
        <f t="shared" si="4"/>
        <v>101</v>
      </c>
    </row>
    <row r="82" spans="1:10" ht="39.9" customHeight="1" x14ac:dyDescent="0.3">
      <c r="A82" s="132" t="s">
        <v>448</v>
      </c>
      <c r="B82" s="9">
        <v>43099</v>
      </c>
      <c r="C82" s="119" t="s">
        <v>449</v>
      </c>
      <c r="D82" s="116">
        <v>25</v>
      </c>
      <c r="E82" s="116">
        <v>13</v>
      </c>
      <c r="F82" s="116">
        <v>16</v>
      </c>
      <c r="G82" s="13">
        <v>5.2</v>
      </c>
      <c r="H82" s="133">
        <f t="shared" si="3"/>
        <v>83.2</v>
      </c>
      <c r="I82" s="118" t="s">
        <v>372</v>
      </c>
      <c r="J82" s="134">
        <f t="shared" si="4"/>
        <v>54</v>
      </c>
    </row>
    <row r="83" spans="1:10" ht="39.9" customHeight="1" x14ac:dyDescent="0.3">
      <c r="A83" s="132" t="s">
        <v>450</v>
      </c>
      <c r="B83" s="9">
        <v>44845</v>
      </c>
      <c r="C83" s="119" t="s">
        <v>451</v>
      </c>
      <c r="D83" s="116">
        <v>254</v>
      </c>
      <c r="E83" s="116">
        <v>254</v>
      </c>
      <c r="F83" s="116">
        <v>254</v>
      </c>
      <c r="G83" s="13">
        <v>5.2</v>
      </c>
      <c r="H83" s="133">
        <f t="shared" si="3"/>
        <v>1320.8</v>
      </c>
      <c r="I83" s="118" t="s">
        <v>372</v>
      </c>
      <c r="J83" s="134">
        <f t="shared" si="4"/>
        <v>762</v>
      </c>
    </row>
    <row r="84" spans="1:10" ht="39.9" customHeight="1" x14ac:dyDescent="0.3">
      <c r="A84" s="8" t="s">
        <v>452</v>
      </c>
      <c r="B84" s="9">
        <v>44679</v>
      </c>
      <c r="C84" s="119" t="s">
        <v>453</v>
      </c>
      <c r="D84" s="116">
        <v>81</v>
      </c>
      <c r="E84" s="116">
        <v>81</v>
      </c>
      <c r="F84" s="116">
        <v>81</v>
      </c>
      <c r="G84" s="13">
        <v>5.2</v>
      </c>
      <c r="H84" s="133">
        <f t="shared" si="3"/>
        <v>421.2</v>
      </c>
      <c r="I84" s="118" t="s">
        <v>372</v>
      </c>
      <c r="J84" s="134">
        <f t="shared" si="4"/>
        <v>243</v>
      </c>
    </row>
    <row r="85" spans="1:10" ht="39.9" customHeight="1" x14ac:dyDescent="0.3">
      <c r="A85" s="8" t="s">
        <v>379</v>
      </c>
      <c r="B85" s="9">
        <v>43099</v>
      </c>
      <c r="C85" s="119" t="s">
        <v>454</v>
      </c>
      <c r="D85" s="116">
        <v>195</v>
      </c>
      <c r="E85" s="116">
        <v>194</v>
      </c>
      <c r="F85" s="116">
        <v>194</v>
      </c>
      <c r="G85" s="13">
        <v>5.2</v>
      </c>
      <c r="H85" s="133">
        <f t="shared" si="3"/>
        <v>1008.8000000000001</v>
      </c>
      <c r="I85" s="118" t="s">
        <v>372</v>
      </c>
      <c r="J85" s="134">
        <f t="shared" si="4"/>
        <v>583</v>
      </c>
    </row>
    <row r="86" spans="1:10" ht="35.1" hidden="1" customHeight="1" x14ac:dyDescent="0.3">
      <c r="A86" s="132" t="s">
        <v>481</v>
      </c>
      <c r="B86" s="9">
        <v>43099</v>
      </c>
      <c r="C86" s="119" t="s">
        <v>655</v>
      </c>
      <c r="D86" s="116">
        <v>0</v>
      </c>
      <c r="E86" s="131"/>
      <c r="F86" s="131"/>
      <c r="G86" s="13">
        <v>5.2</v>
      </c>
      <c r="H86" s="133">
        <f t="shared" si="3"/>
        <v>0</v>
      </c>
      <c r="I86" s="131"/>
      <c r="J86" s="134">
        <f t="shared" si="4"/>
        <v>0</v>
      </c>
    </row>
    <row r="87" spans="1:10" ht="35.1" hidden="1" customHeight="1" x14ac:dyDescent="0.3">
      <c r="A87" s="8" t="s">
        <v>481</v>
      </c>
      <c r="B87" s="16">
        <v>43099</v>
      </c>
      <c r="C87" s="119" t="s">
        <v>656</v>
      </c>
      <c r="D87" s="116">
        <v>0</v>
      </c>
      <c r="E87" s="131"/>
      <c r="F87" s="131"/>
      <c r="G87" s="13">
        <v>5.2</v>
      </c>
      <c r="H87" s="133">
        <f t="shared" si="3"/>
        <v>0</v>
      </c>
      <c r="I87" s="131"/>
      <c r="J87" s="134">
        <f t="shared" si="4"/>
        <v>0</v>
      </c>
    </row>
    <row r="88" spans="1:10" ht="39.9" customHeight="1" x14ac:dyDescent="0.3">
      <c r="A88" s="8" t="s">
        <v>455</v>
      </c>
      <c r="B88" s="9">
        <v>43646</v>
      </c>
      <c r="C88" s="119" t="s">
        <v>456</v>
      </c>
      <c r="D88" s="116">
        <v>5455</v>
      </c>
      <c r="E88" s="116">
        <v>5455</v>
      </c>
      <c r="F88" s="116">
        <v>5455</v>
      </c>
      <c r="G88" s="13">
        <v>10</v>
      </c>
      <c r="H88" s="133">
        <f t="shared" si="3"/>
        <v>54550</v>
      </c>
      <c r="I88" s="118" t="s">
        <v>372</v>
      </c>
      <c r="J88" s="134">
        <f t="shared" si="4"/>
        <v>16365</v>
      </c>
    </row>
    <row r="89" spans="1:10" ht="35.1" hidden="1" customHeight="1" x14ac:dyDescent="0.3">
      <c r="A89" s="8" t="s">
        <v>657</v>
      </c>
      <c r="B89" s="16">
        <v>43099</v>
      </c>
      <c r="C89" s="119" t="s">
        <v>658</v>
      </c>
      <c r="D89" s="116">
        <v>0</v>
      </c>
      <c r="E89" s="131"/>
      <c r="F89" s="131"/>
      <c r="G89" s="13">
        <v>18.09</v>
      </c>
      <c r="H89" s="133">
        <f t="shared" si="3"/>
        <v>0</v>
      </c>
      <c r="I89" s="131"/>
      <c r="J89" s="134">
        <f t="shared" si="4"/>
        <v>0</v>
      </c>
    </row>
    <row r="90" spans="1:10" ht="39.9" customHeight="1" x14ac:dyDescent="0.3">
      <c r="A90" s="132" t="s">
        <v>455</v>
      </c>
      <c r="B90" s="9">
        <v>43099</v>
      </c>
      <c r="C90" s="119" t="s">
        <v>457</v>
      </c>
      <c r="D90" s="116">
        <v>21</v>
      </c>
      <c r="E90" s="116">
        <v>17</v>
      </c>
      <c r="F90" s="116">
        <v>17</v>
      </c>
      <c r="G90" s="13">
        <v>20.78</v>
      </c>
      <c r="H90" s="133">
        <f t="shared" si="3"/>
        <v>353.26</v>
      </c>
      <c r="I90" s="118" t="s">
        <v>372</v>
      </c>
      <c r="J90" s="134">
        <f t="shared" si="4"/>
        <v>55</v>
      </c>
    </row>
    <row r="91" spans="1:10" ht="39.9" customHeight="1" x14ac:dyDescent="0.3">
      <c r="A91" s="8" t="s">
        <v>458</v>
      </c>
      <c r="B91" s="16">
        <v>43846</v>
      </c>
      <c r="C91" s="119" t="s">
        <v>459</v>
      </c>
      <c r="D91" s="116">
        <v>64</v>
      </c>
      <c r="E91" s="116">
        <v>57</v>
      </c>
      <c r="F91" s="116">
        <v>52</v>
      </c>
      <c r="G91" s="13">
        <v>20.78</v>
      </c>
      <c r="H91" s="133">
        <f t="shared" ref="H91:H119" si="5">+F91*G91</f>
        <v>1080.56</v>
      </c>
      <c r="I91" s="118" t="s">
        <v>372</v>
      </c>
      <c r="J91" s="134">
        <f t="shared" si="4"/>
        <v>173</v>
      </c>
    </row>
    <row r="92" spans="1:10" ht="39.9" customHeight="1" x14ac:dyDescent="0.3">
      <c r="A92" s="132" t="s">
        <v>381</v>
      </c>
      <c r="B92" s="9">
        <v>43099</v>
      </c>
      <c r="C92" s="119" t="s">
        <v>460</v>
      </c>
      <c r="D92" s="116">
        <v>114</v>
      </c>
      <c r="E92" s="116">
        <v>96</v>
      </c>
      <c r="F92" s="116">
        <v>94</v>
      </c>
      <c r="G92" s="13">
        <v>49</v>
      </c>
      <c r="H92" s="133">
        <f t="shared" si="5"/>
        <v>4606</v>
      </c>
      <c r="I92" s="118" t="s">
        <v>372</v>
      </c>
      <c r="J92" s="134">
        <f t="shared" si="4"/>
        <v>304</v>
      </c>
    </row>
    <row r="93" spans="1:10" ht="39.9" customHeight="1" x14ac:dyDescent="0.3">
      <c r="A93" s="132" t="s">
        <v>381</v>
      </c>
      <c r="B93" s="9">
        <v>43099</v>
      </c>
      <c r="C93" s="119" t="s">
        <v>461</v>
      </c>
      <c r="D93" s="116">
        <v>1937</v>
      </c>
      <c r="E93" s="116">
        <v>1916</v>
      </c>
      <c r="F93" s="116">
        <f>1818+80</f>
        <v>1898</v>
      </c>
      <c r="G93" s="13">
        <v>49</v>
      </c>
      <c r="H93" s="133">
        <f t="shared" si="5"/>
        <v>93002</v>
      </c>
      <c r="I93" s="118" t="s">
        <v>370</v>
      </c>
      <c r="J93" s="134">
        <f t="shared" si="4"/>
        <v>5751</v>
      </c>
    </row>
    <row r="94" spans="1:10" ht="35.1" hidden="1" customHeight="1" x14ac:dyDescent="0.3">
      <c r="A94" s="8" t="s">
        <v>394</v>
      </c>
      <c r="B94" s="16">
        <v>43099</v>
      </c>
      <c r="C94" s="119" t="s">
        <v>659</v>
      </c>
      <c r="D94" s="116">
        <v>0</v>
      </c>
      <c r="E94" s="131"/>
      <c r="F94" s="131"/>
      <c r="G94" s="13">
        <v>15.38</v>
      </c>
      <c r="H94" s="133">
        <f t="shared" si="5"/>
        <v>0</v>
      </c>
      <c r="I94" s="131"/>
      <c r="J94" s="134">
        <f t="shared" si="4"/>
        <v>0</v>
      </c>
    </row>
    <row r="95" spans="1:10" ht="39.9" customHeight="1" x14ac:dyDescent="0.3">
      <c r="A95" s="132" t="s">
        <v>381</v>
      </c>
      <c r="B95" s="9">
        <v>43099</v>
      </c>
      <c r="C95" s="119" t="s">
        <v>462</v>
      </c>
      <c r="D95" s="116">
        <v>2028</v>
      </c>
      <c r="E95" s="116">
        <v>2069</v>
      </c>
      <c r="F95" s="116">
        <f>41+2028</f>
        <v>2069</v>
      </c>
      <c r="G95" s="13">
        <v>20</v>
      </c>
      <c r="H95" s="133">
        <f t="shared" si="5"/>
        <v>41380</v>
      </c>
      <c r="I95" s="118" t="s">
        <v>370</v>
      </c>
      <c r="J95" s="134">
        <f t="shared" si="4"/>
        <v>6166</v>
      </c>
    </row>
    <row r="96" spans="1:10" ht="39.9" customHeight="1" x14ac:dyDescent="0.3">
      <c r="A96" s="132" t="s">
        <v>381</v>
      </c>
      <c r="B96" s="9">
        <v>44502</v>
      </c>
      <c r="C96" s="119" t="s">
        <v>463</v>
      </c>
      <c r="D96" s="116">
        <v>41</v>
      </c>
      <c r="E96" s="116">
        <v>111</v>
      </c>
      <c r="F96" s="116">
        <v>111</v>
      </c>
      <c r="G96" s="13">
        <v>125</v>
      </c>
      <c r="H96" s="133">
        <f t="shared" si="5"/>
        <v>13875</v>
      </c>
      <c r="I96" s="118" t="s">
        <v>372</v>
      </c>
      <c r="J96" s="134">
        <f t="shared" si="4"/>
        <v>263</v>
      </c>
    </row>
    <row r="97" spans="1:10" ht="39.9" customHeight="1" x14ac:dyDescent="0.3">
      <c r="A97" s="132" t="s">
        <v>386</v>
      </c>
      <c r="B97" s="9">
        <v>43099</v>
      </c>
      <c r="C97" s="119" t="s">
        <v>464</v>
      </c>
      <c r="D97" s="116">
        <v>9075</v>
      </c>
      <c r="E97" s="116">
        <v>9126</v>
      </c>
      <c r="F97" s="116">
        <f>8964+156</f>
        <v>9120</v>
      </c>
      <c r="G97" s="13">
        <v>32</v>
      </c>
      <c r="H97" s="133">
        <f t="shared" si="5"/>
        <v>291840</v>
      </c>
      <c r="I97" s="118" t="s">
        <v>370</v>
      </c>
      <c r="J97" s="134">
        <f t="shared" si="4"/>
        <v>27321</v>
      </c>
    </row>
    <row r="98" spans="1:10" ht="39.9" customHeight="1" x14ac:dyDescent="0.3">
      <c r="A98" s="8" t="s">
        <v>491</v>
      </c>
      <c r="B98" s="16">
        <v>43099</v>
      </c>
      <c r="C98" s="119" t="s">
        <v>660</v>
      </c>
      <c r="D98" s="116">
        <v>187</v>
      </c>
      <c r="E98" s="15"/>
      <c r="F98" s="15"/>
      <c r="G98" s="13">
        <v>20.84</v>
      </c>
      <c r="H98" s="133">
        <f t="shared" si="5"/>
        <v>0</v>
      </c>
      <c r="I98" s="131"/>
      <c r="J98" s="134">
        <f t="shared" si="4"/>
        <v>187</v>
      </c>
    </row>
    <row r="99" spans="1:10" ht="35.1" hidden="1" customHeight="1" x14ac:dyDescent="0.3">
      <c r="A99" s="8" t="s">
        <v>491</v>
      </c>
      <c r="B99" s="16">
        <v>43099</v>
      </c>
      <c r="C99" s="119" t="s">
        <v>661</v>
      </c>
      <c r="D99" s="116">
        <v>0</v>
      </c>
      <c r="E99" s="131"/>
      <c r="F99" s="131"/>
      <c r="G99" s="13">
        <v>13.39</v>
      </c>
      <c r="H99" s="133">
        <f t="shared" si="5"/>
        <v>0</v>
      </c>
      <c r="I99" s="131"/>
      <c r="J99" s="134">
        <f t="shared" si="4"/>
        <v>0</v>
      </c>
    </row>
    <row r="100" spans="1:10" ht="35.1" hidden="1" customHeight="1" x14ac:dyDescent="0.3">
      <c r="A100" s="8" t="s">
        <v>491</v>
      </c>
      <c r="B100" s="16">
        <v>43099</v>
      </c>
      <c r="C100" s="119" t="s">
        <v>662</v>
      </c>
      <c r="D100" s="116">
        <v>0</v>
      </c>
      <c r="E100" s="131"/>
      <c r="F100" s="131"/>
      <c r="G100" s="13">
        <v>31.98</v>
      </c>
      <c r="H100" s="133">
        <f t="shared" si="5"/>
        <v>0</v>
      </c>
      <c r="I100" s="131"/>
      <c r="J100" s="134">
        <f t="shared" si="4"/>
        <v>0</v>
      </c>
    </row>
    <row r="101" spans="1:10" ht="39.9" customHeight="1" x14ac:dyDescent="0.3">
      <c r="A101" s="132" t="s">
        <v>386</v>
      </c>
      <c r="B101" s="9">
        <v>43099</v>
      </c>
      <c r="C101" s="119" t="s">
        <v>465</v>
      </c>
      <c r="D101" s="116">
        <v>1860</v>
      </c>
      <c r="E101" s="116">
        <v>1740</v>
      </c>
      <c r="F101" s="116">
        <v>1668</v>
      </c>
      <c r="G101" s="13">
        <v>5.5</v>
      </c>
      <c r="H101" s="133">
        <f t="shared" si="5"/>
        <v>9174</v>
      </c>
      <c r="I101" s="118" t="s">
        <v>372</v>
      </c>
      <c r="J101" s="134">
        <f t="shared" si="4"/>
        <v>5268</v>
      </c>
    </row>
    <row r="102" spans="1:10" ht="39.9" customHeight="1" x14ac:dyDescent="0.3">
      <c r="A102" s="132" t="s">
        <v>386</v>
      </c>
      <c r="B102" s="9">
        <v>43099</v>
      </c>
      <c r="C102" s="119" t="s">
        <v>466</v>
      </c>
      <c r="D102" s="116">
        <v>1056</v>
      </c>
      <c r="E102" s="116">
        <v>1020</v>
      </c>
      <c r="F102" s="116">
        <v>984</v>
      </c>
      <c r="G102" s="13">
        <v>6.75</v>
      </c>
      <c r="H102" s="133">
        <f t="shared" si="5"/>
        <v>6642</v>
      </c>
      <c r="I102" s="118" t="s">
        <v>372</v>
      </c>
      <c r="J102" s="134">
        <f t="shared" si="4"/>
        <v>3060</v>
      </c>
    </row>
    <row r="103" spans="1:10" ht="39.9" customHeight="1" x14ac:dyDescent="0.3">
      <c r="A103" s="132" t="s">
        <v>386</v>
      </c>
      <c r="B103" s="9">
        <v>43099</v>
      </c>
      <c r="C103" s="119" t="s">
        <v>467</v>
      </c>
      <c r="D103" s="116">
        <v>3699</v>
      </c>
      <c r="E103" s="116">
        <v>3541</v>
      </c>
      <c r="F103" s="116">
        <v>3469</v>
      </c>
      <c r="G103" s="13">
        <v>12</v>
      </c>
      <c r="H103" s="133">
        <f t="shared" si="5"/>
        <v>41628</v>
      </c>
      <c r="I103" s="118" t="s">
        <v>372</v>
      </c>
      <c r="J103" s="134">
        <f t="shared" si="4"/>
        <v>10709</v>
      </c>
    </row>
    <row r="104" spans="1:10" ht="36" hidden="1" x14ac:dyDescent="0.3">
      <c r="A104" s="8" t="s">
        <v>663</v>
      </c>
      <c r="B104" s="16">
        <v>43099</v>
      </c>
      <c r="C104" s="119" t="s">
        <v>664</v>
      </c>
      <c r="D104" s="116">
        <v>0</v>
      </c>
      <c r="E104" s="131"/>
      <c r="F104" s="131"/>
      <c r="G104" s="13">
        <v>254.6</v>
      </c>
      <c r="H104" s="133">
        <f t="shared" si="5"/>
        <v>0</v>
      </c>
      <c r="I104" s="131"/>
      <c r="J104" s="134">
        <f t="shared" si="4"/>
        <v>0</v>
      </c>
    </row>
    <row r="105" spans="1:10" ht="36" hidden="1" x14ac:dyDescent="0.3">
      <c r="A105" s="8" t="s">
        <v>665</v>
      </c>
      <c r="B105" s="16">
        <v>43579</v>
      </c>
      <c r="C105" s="119" t="s">
        <v>666</v>
      </c>
      <c r="D105" s="116">
        <v>0</v>
      </c>
      <c r="E105" s="131"/>
      <c r="F105" s="131"/>
      <c r="G105" s="13">
        <v>2538.14</v>
      </c>
      <c r="H105" s="133">
        <f t="shared" si="5"/>
        <v>0</v>
      </c>
      <c r="I105" s="131"/>
      <c r="J105" s="134">
        <f t="shared" si="4"/>
        <v>0</v>
      </c>
    </row>
    <row r="106" spans="1:10" ht="39.9" customHeight="1" x14ac:dyDescent="0.3">
      <c r="A106" s="132" t="s">
        <v>386</v>
      </c>
      <c r="B106" s="9">
        <v>43099</v>
      </c>
      <c r="C106" s="119" t="s">
        <v>468</v>
      </c>
      <c r="D106" s="116">
        <v>952</v>
      </c>
      <c r="E106" s="116">
        <v>944</v>
      </c>
      <c r="F106" s="116">
        <v>944</v>
      </c>
      <c r="G106" s="13">
        <v>11.02</v>
      </c>
      <c r="H106" s="133">
        <f t="shared" si="5"/>
        <v>10402.879999999999</v>
      </c>
      <c r="I106" s="118" t="s">
        <v>372</v>
      </c>
      <c r="J106" s="134">
        <f t="shared" si="4"/>
        <v>2840</v>
      </c>
    </row>
    <row r="107" spans="1:10" ht="39.9" customHeight="1" x14ac:dyDescent="0.3">
      <c r="A107" s="132" t="s">
        <v>386</v>
      </c>
      <c r="B107" s="9">
        <v>43099</v>
      </c>
      <c r="C107" s="119" t="s">
        <v>469</v>
      </c>
      <c r="D107" s="116">
        <v>47</v>
      </c>
      <c r="E107" s="116">
        <v>38</v>
      </c>
      <c r="F107" s="116">
        <v>32</v>
      </c>
      <c r="G107" s="13">
        <v>295</v>
      </c>
      <c r="H107" s="133">
        <f t="shared" si="5"/>
        <v>9440</v>
      </c>
      <c r="I107" s="118" t="s">
        <v>372</v>
      </c>
      <c r="J107" s="134">
        <f t="shared" si="4"/>
        <v>117</v>
      </c>
    </row>
    <row r="108" spans="1:10" ht="39.9" customHeight="1" x14ac:dyDescent="0.3">
      <c r="A108" s="8" t="s">
        <v>497</v>
      </c>
      <c r="B108" s="16">
        <v>43099</v>
      </c>
      <c r="C108" s="119" t="s">
        <v>667</v>
      </c>
      <c r="D108" s="116">
        <v>2</v>
      </c>
      <c r="E108" s="15"/>
      <c r="F108" s="15"/>
      <c r="G108" s="13">
        <v>307.5</v>
      </c>
      <c r="H108" s="133">
        <f t="shared" si="5"/>
        <v>0</v>
      </c>
      <c r="I108" s="131"/>
      <c r="J108" s="134">
        <f t="shared" si="4"/>
        <v>2</v>
      </c>
    </row>
    <row r="109" spans="1:10" ht="39.9" customHeight="1" x14ac:dyDescent="0.3">
      <c r="A109" s="132" t="s">
        <v>386</v>
      </c>
      <c r="B109" s="9">
        <v>43099</v>
      </c>
      <c r="C109" s="119" t="s">
        <v>470</v>
      </c>
      <c r="D109" s="116">
        <v>33</v>
      </c>
      <c r="E109" s="116">
        <v>21</v>
      </c>
      <c r="F109" s="116">
        <v>16</v>
      </c>
      <c r="G109" s="13">
        <v>55</v>
      </c>
      <c r="H109" s="133">
        <f t="shared" si="5"/>
        <v>880</v>
      </c>
      <c r="I109" s="118" t="s">
        <v>372</v>
      </c>
      <c r="J109" s="134">
        <f t="shared" si="4"/>
        <v>70</v>
      </c>
    </row>
    <row r="110" spans="1:10" ht="39.9" customHeight="1" x14ac:dyDescent="0.3">
      <c r="A110" s="132" t="s">
        <v>386</v>
      </c>
      <c r="B110" s="9">
        <v>43099</v>
      </c>
      <c r="C110" s="119" t="s">
        <v>471</v>
      </c>
      <c r="D110" s="116">
        <v>691</v>
      </c>
      <c r="E110" s="116">
        <v>691</v>
      </c>
      <c r="F110" s="116">
        <v>691</v>
      </c>
      <c r="G110" s="13">
        <v>12</v>
      </c>
      <c r="H110" s="133">
        <f t="shared" si="5"/>
        <v>8292</v>
      </c>
      <c r="I110" s="118" t="s">
        <v>372</v>
      </c>
      <c r="J110" s="134">
        <f t="shared" si="4"/>
        <v>2073</v>
      </c>
    </row>
    <row r="111" spans="1:10" ht="18" hidden="1" x14ac:dyDescent="0.3">
      <c r="A111" s="8" t="s">
        <v>668</v>
      </c>
      <c r="B111" s="16">
        <v>43819</v>
      </c>
      <c r="C111" s="119" t="s">
        <v>669</v>
      </c>
      <c r="D111" s="116">
        <v>0</v>
      </c>
      <c r="E111" s="131"/>
      <c r="F111" s="131"/>
      <c r="G111" s="13">
        <v>140</v>
      </c>
      <c r="H111" s="133">
        <f t="shared" si="5"/>
        <v>0</v>
      </c>
      <c r="I111" s="131"/>
      <c r="J111" s="134">
        <f t="shared" si="4"/>
        <v>0</v>
      </c>
    </row>
    <row r="112" spans="1:10" ht="39.9" customHeight="1" x14ac:dyDescent="0.3">
      <c r="A112" s="132" t="s">
        <v>386</v>
      </c>
      <c r="B112" s="9">
        <v>43099</v>
      </c>
      <c r="C112" s="119" t="s">
        <v>472</v>
      </c>
      <c r="D112" s="116">
        <v>447</v>
      </c>
      <c r="E112" s="116">
        <v>447</v>
      </c>
      <c r="F112" s="116">
        <v>447</v>
      </c>
      <c r="G112" s="13">
        <v>1.1000000000000001</v>
      </c>
      <c r="H112" s="133">
        <f t="shared" si="5"/>
        <v>491.70000000000005</v>
      </c>
      <c r="I112" s="118" t="s">
        <v>372</v>
      </c>
      <c r="J112" s="134">
        <f t="shared" si="4"/>
        <v>1341</v>
      </c>
    </row>
    <row r="113" spans="1:10" ht="39.9" customHeight="1" x14ac:dyDescent="0.3">
      <c r="A113" s="132" t="s">
        <v>386</v>
      </c>
      <c r="B113" s="9">
        <v>43099</v>
      </c>
      <c r="C113" s="119" t="s">
        <v>473</v>
      </c>
      <c r="D113" s="116">
        <v>792</v>
      </c>
      <c r="E113" s="116">
        <v>792</v>
      </c>
      <c r="F113" s="116">
        <v>792</v>
      </c>
      <c r="G113" s="13">
        <v>2</v>
      </c>
      <c r="H113" s="133">
        <f t="shared" si="5"/>
        <v>1584</v>
      </c>
      <c r="I113" s="118" t="s">
        <v>372</v>
      </c>
      <c r="J113" s="134">
        <f t="shared" si="4"/>
        <v>2376</v>
      </c>
    </row>
    <row r="114" spans="1:10" ht="39.9" customHeight="1" x14ac:dyDescent="0.3">
      <c r="A114" s="132" t="s">
        <v>386</v>
      </c>
      <c r="B114" s="9">
        <v>43099</v>
      </c>
      <c r="C114" s="119" t="s">
        <v>474</v>
      </c>
      <c r="D114" s="116">
        <v>173</v>
      </c>
      <c r="E114" s="116">
        <v>173</v>
      </c>
      <c r="F114" s="116">
        <v>173</v>
      </c>
      <c r="G114" s="13">
        <v>1.1000000000000001</v>
      </c>
      <c r="H114" s="133">
        <f t="shared" si="5"/>
        <v>190.3</v>
      </c>
      <c r="I114" s="118" t="s">
        <v>372</v>
      </c>
      <c r="J114" s="134">
        <f t="shared" si="4"/>
        <v>519</v>
      </c>
    </row>
    <row r="115" spans="1:10" ht="39.9" customHeight="1" x14ac:dyDescent="0.3">
      <c r="A115" s="132" t="s">
        <v>386</v>
      </c>
      <c r="B115" s="9">
        <v>43099</v>
      </c>
      <c r="C115" s="119" t="s">
        <v>475</v>
      </c>
      <c r="D115" s="116">
        <v>2135</v>
      </c>
      <c r="E115" s="116">
        <v>2135</v>
      </c>
      <c r="F115" s="116">
        <v>2135</v>
      </c>
      <c r="G115" s="13">
        <v>1.1000000000000001</v>
      </c>
      <c r="H115" s="133">
        <f t="shared" si="5"/>
        <v>2348.5</v>
      </c>
      <c r="I115" s="118" t="s">
        <v>372</v>
      </c>
      <c r="J115" s="134">
        <f t="shared" si="4"/>
        <v>6405</v>
      </c>
    </row>
    <row r="116" spans="1:10" ht="18" hidden="1" x14ac:dyDescent="0.3">
      <c r="A116" s="8" t="s">
        <v>670</v>
      </c>
      <c r="B116" s="16">
        <v>43646</v>
      </c>
      <c r="C116" s="119" t="s">
        <v>671</v>
      </c>
      <c r="D116" s="116">
        <v>0</v>
      </c>
      <c r="E116" s="131"/>
      <c r="F116" s="131"/>
      <c r="G116" s="13">
        <v>2424.9</v>
      </c>
      <c r="H116" s="133">
        <f t="shared" si="5"/>
        <v>0</v>
      </c>
      <c r="I116" s="131"/>
      <c r="J116" s="134">
        <f t="shared" si="4"/>
        <v>0</v>
      </c>
    </row>
    <row r="117" spans="1:10" ht="18" hidden="1" x14ac:dyDescent="0.3">
      <c r="A117" s="8" t="s">
        <v>672</v>
      </c>
      <c r="B117" s="16">
        <v>44328</v>
      </c>
      <c r="C117" s="119" t="s">
        <v>673</v>
      </c>
      <c r="D117" s="116">
        <v>0</v>
      </c>
      <c r="E117" s="131"/>
      <c r="F117" s="131"/>
      <c r="G117" s="13">
        <v>6750</v>
      </c>
      <c r="H117" s="133">
        <f t="shared" si="5"/>
        <v>0</v>
      </c>
      <c r="I117" s="131"/>
      <c r="J117" s="134">
        <f t="shared" si="4"/>
        <v>0</v>
      </c>
    </row>
    <row r="118" spans="1:10" ht="18" hidden="1" x14ac:dyDescent="0.3">
      <c r="A118" s="8" t="s">
        <v>672</v>
      </c>
      <c r="B118" s="16">
        <v>44328</v>
      </c>
      <c r="C118" s="119" t="s">
        <v>674</v>
      </c>
      <c r="D118" s="116">
        <v>0</v>
      </c>
      <c r="E118" s="131"/>
      <c r="F118" s="131"/>
      <c r="G118" s="13">
        <v>4800</v>
      </c>
      <c r="H118" s="133">
        <f t="shared" si="5"/>
        <v>0</v>
      </c>
      <c r="I118" s="131"/>
      <c r="J118" s="134">
        <f t="shared" si="4"/>
        <v>0</v>
      </c>
    </row>
    <row r="119" spans="1:10" ht="18" hidden="1" x14ac:dyDescent="0.3">
      <c r="A119" s="8" t="s">
        <v>672</v>
      </c>
      <c r="B119" s="16">
        <v>44328</v>
      </c>
      <c r="C119" s="119" t="s">
        <v>675</v>
      </c>
      <c r="D119" s="116">
        <v>0</v>
      </c>
      <c r="E119" s="131"/>
      <c r="F119" s="131"/>
      <c r="G119" s="13">
        <v>29850</v>
      </c>
      <c r="H119" s="133">
        <f t="shared" si="5"/>
        <v>0</v>
      </c>
      <c r="I119" s="131"/>
      <c r="J119" s="134">
        <f t="shared" si="4"/>
        <v>0</v>
      </c>
    </row>
    <row r="120" spans="1:10" ht="39.9" customHeight="1" x14ac:dyDescent="0.3">
      <c r="A120" s="132" t="s">
        <v>386</v>
      </c>
      <c r="B120" s="9">
        <v>43099</v>
      </c>
      <c r="C120" s="119" t="s">
        <v>476</v>
      </c>
      <c r="D120" s="116">
        <v>3</v>
      </c>
      <c r="E120" s="116">
        <v>3</v>
      </c>
      <c r="F120" s="45">
        <v>3</v>
      </c>
      <c r="G120" s="13">
        <v>354</v>
      </c>
      <c r="H120" s="133">
        <f t="shared" ref="H120:H143" si="6">+F120*G120</f>
        <v>1062</v>
      </c>
      <c r="I120" s="118" t="s">
        <v>372</v>
      </c>
      <c r="J120" s="134">
        <f t="shared" si="4"/>
        <v>9</v>
      </c>
    </row>
    <row r="121" spans="1:10" ht="36" hidden="1" x14ac:dyDescent="0.3">
      <c r="A121" s="8" t="s">
        <v>505</v>
      </c>
      <c r="B121" s="16">
        <v>43827</v>
      </c>
      <c r="C121" s="119" t="s">
        <v>676</v>
      </c>
      <c r="D121" s="116">
        <v>0</v>
      </c>
      <c r="E121" s="131"/>
      <c r="F121" s="131"/>
      <c r="G121" s="13">
        <v>354</v>
      </c>
      <c r="H121" s="133">
        <f t="shared" si="6"/>
        <v>0</v>
      </c>
      <c r="I121" s="131"/>
      <c r="J121" s="134">
        <f t="shared" si="4"/>
        <v>0</v>
      </c>
    </row>
    <row r="122" spans="1:10" ht="39.9" customHeight="1" x14ac:dyDescent="0.3">
      <c r="A122" s="132" t="s">
        <v>386</v>
      </c>
      <c r="B122" s="9">
        <v>43099</v>
      </c>
      <c r="C122" s="119" t="s">
        <v>477</v>
      </c>
      <c r="D122" s="116">
        <v>121</v>
      </c>
      <c r="E122" s="116">
        <v>52</v>
      </c>
      <c r="F122" s="116">
        <v>5</v>
      </c>
      <c r="G122" s="13">
        <v>26.7</v>
      </c>
      <c r="H122" s="133">
        <f t="shared" si="6"/>
        <v>133.5</v>
      </c>
      <c r="I122" s="118" t="s">
        <v>372</v>
      </c>
      <c r="J122" s="134">
        <f t="shared" si="4"/>
        <v>178</v>
      </c>
    </row>
    <row r="123" spans="1:10" ht="39.9" customHeight="1" x14ac:dyDescent="0.3">
      <c r="A123" s="132" t="s">
        <v>386</v>
      </c>
      <c r="B123" s="9">
        <v>43099</v>
      </c>
      <c r="C123" s="119" t="s">
        <v>478</v>
      </c>
      <c r="D123" s="116">
        <v>1064</v>
      </c>
      <c r="E123" s="116">
        <v>1022</v>
      </c>
      <c r="F123" s="116">
        <f>80+912</f>
        <v>992</v>
      </c>
      <c r="G123" s="13">
        <v>26.7</v>
      </c>
      <c r="H123" s="133">
        <f t="shared" si="6"/>
        <v>26486.399999999998</v>
      </c>
      <c r="I123" s="118" t="s">
        <v>370</v>
      </c>
      <c r="J123" s="134">
        <f t="shared" si="4"/>
        <v>3078</v>
      </c>
    </row>
    <row r="124" spans="1:10" ht="39.9" customHeight="1" x14ac:dyDescent="0.3">
      <c r="A124" s="132" t="s">
        <v>386</v>
      </c>
      <c r="B124" s="9">
        <v>43099</v>
      </c>
      <c r="C124" s="119" t="s">
        <v>479</v>
      </c>
      <c r="D124" s="116">
        <v>3</v>
      </c>
      <c r="E124" s="116">
        <v>3</v>
      </c>
      <c r="F124" s="116">
        <v>1</v>
      </c>
      <c r="G124" s="13">
        <v>26.7</v>
      </c>
      <c r="H124" s="133">
        <f t="shared" si="6"/>
        <v>26.7</v>
      </c>
      <c r="I124" s="118" t="s">
        <v>372</v>
      </c>
      <c r="J124" s="134">
        <f t="shared" si="4"/>
        <v>7</v>
      </c>
    </row>
    <row r="125" spans="1:10" ht="39.9" customHeight="1" x14ac:dyDescent="0.3">
      <c r="A125" s="132" t="s">
        <v>386</v>
      </c>
      <c r="B125" s="9">
        <v>43099</v>
      </c>
      <c r="C125" s="115" t="s">
        <v>480</v>
      </c>
      <c r="D125" s="116">
        <v>6446</v>
      </c>
      <c r="E125" s="116">
        <f>224+5000</f>
        <v>5224</v>
      </c>
      <c r="F125" s="116">
        <f>3+4500</f>
        <v>4503</v>
      </c>
      <c r="G125" s="13">
        <v>2.65</v>
      </c>
      <c r="H125" s="133">
        <f t="shared" si="6"/>
        <v>11932.949999999999</v>
      </c>
      <c r="I125" s="118" t="s">
        <v>370</v>
      </c>
      <c r="J125" s="134">
        <f t="shared" si="4"/>
        <v>16173</v>
      </c>
    </row>
    <row r="126" spans="1:10" ht="39.9" customHeight="1" x14ac:dyDescent="0.3">
      <c r="A126" s="132" t="s">
        <v>481</v>
      </c>
      <c r="B126" s="9">
        <v>43099</v>
      </c>
      <c r="C126" s="115" t="s">
        <v>482</v>
      </c>
      <c r="D126" s="116">
        <v>3036</v>
      </c>
      <c r="E126" s="116">
        <v>2926</v>
      </c>
      <c r="F126" s="116">
        <f>318+2500</f>
        <v>2818</v>
      </c>
      <c r="G126" s="13">
        <v>23.72</v>
      </c>
      <c r="H126" s="133">
        <f t="shared" si="6"/>
        <v>66842.959999999992</v>
      </c>
      <c r="I126" s="118" t="s">
        <v>370</v>
      </c>
      <c r="J126" s="134">
        <f t="shared" si="4"/>
        <v>8780</v>
      </c>
    </row>
    <row r="127" spans="1:10" ht="39.9" customHeight="1" x14ac:dyDescent="0.3">
      <c r="A127" s="132" t="s">
        <v>481</v>
      </c>
      <c r="B127" s="9">
        <v>43099</v>
      </c>
      <c r="C127" s="115" t="s">
        <v>483</v>
      </c>
      <c r="D127" s="116">
        <v>2154</v>
      </c>
      <c r="E127" s="116">
        <v>2109</v>
      </c>
      <c r="F127" s="116">
        <f>241+1750</f>
        <v>1991</v>
      </c>
      <c r="G127" s="13">
        <v>23.72</v>
      </c>
      <c r="H127" s="133">
        <f t="shared" si="6"/>
        <v>47226.52</v>
      </c>
      <c r="I127" s="118" t="s">
        <v>370</v>
      </c>
      <c r="J127" s="134">
        <f t="shared" si="4"/>
        <v>6254</v>
      </c>
    </row>
    <row r="128" spans="1:10" ht="39.9" customHeight="1" x14ac:dyDescent="0.3">
      <c r="A128" s="132" t="s">
        <v>481</v>
      </c>
      <c r="B128" s="9">
        <v>43099</v>
      </c>
      <c r="C128" s="115" t="s">
        <v>484</v>
      </c>
      <c r="D128" s="116">
        <v>3375</v>
      </c>
      <c r="E128" s="116">
        <v>3275</v>
      </c>
      <c r="F128" s="116">
        <f>292+2875</f>
        <v>3167</v>
      </c>
      <c r="G128" s="13">
        <v>23.72</v>
      </c>
      <c r="H128" s="133">
        <f t="shared" si="6"/>
        <v>75121.239999999991</v>
      </c>
      <c r="I128" s="118" t="s">
        <v>370</v>
      </c>
      <c r="J128" s="134">
        <f t="shared" si="4"/>
        <v>9817</v>
      </c>
    </row>
    <row r="129" spans="1:10" ht="39.9" customHeight="1" x14ac:dyDescent="0.3">
      <c r="A129" s="8" t="s">
        <v>485</v>
      </c>
      <c r="B129" s="16">
        <v>43580</v>
      </c>
      <c r="C129" s="115" t="s">
        <v>486</v>
      </c>
      <c r="D129" s="116">
        <v>340</v>
      </c>
      <c r="E129" s="116">
        <v>295</v>
      </c>
      <c r="F129" s="116">
        <v>262</v>
      </c>
      <c r="G129" s="13">
        <v>23.72</v>
      </c>
      <c r="H129" s="133">
        <f t="shared" si="6"/>
        <v>6214.6399999999994</v>
      </c>
      <c r="I129" s="118" t="s">
        <v>372</v>
      </c>
      <c r="J129" s="134">
        <f t="shared" si="4"/>
        <v>897</v>
      </c>
    </row>
    <row r="130" spans="1:10" ht="39.9" customHeight="1" x14ac:dyDescent="0.3">
      <c r="A130" s="8" t="s">
        <v>394</v>
      </c>
      <c r="B130" s="16">
        <v>43099</v>
      </c>
      <c r="C130" s="115" t="s">
        <v>487</v>
      </c>
      <c r="D130" s="116">
        <v>4234</v>
      </c>
      <c r="E130" s="116">
        <v>4194</v>
      </c>
      <c r="F130" s="116">
        <f>335+3750</f>
        <v>4085</v>
      </c>
      <c r="G130" s="13">
        <v>23.72</v>
      </c>
      <c r="H130" s="133">
        <f t="shared" si="6"/>
        <v>96896.2</v>
      </c>
      <c r="I130" s="118" t="s">
        <v>370</v>
      </c>
      <c r="J130" s="134">
        <f t="shared" si="4"/>
        <v>12513</v>
      </c>
    </row>
    <row r="131" spans="1:10" ht="39.9" customHeight="1" x14ac:dyDescent="0.3">
      <c r="A131" s="8" t="s">
        <v>394</v>
      </c>
      <c r="B131" s="16">
        <v>43099</v>
      </c>
      <c r="C131" s="115" t="s">
        <v>488</v>
      </c>
      <c r="D131" s="116">
        <v>524</v>
      </c>
      <c r="E131" s="116">
        <v>399</v>
      </c>
      <c r="F131" s="116">
        <f>125+267</f>
        <v>392</v>
      </c>
      <c r="G131" s="13">
        <v>23.72</v>
      </c>
      <c r="H131" s="133">
        <f t="shared" si="6"/>
        <v>9298.24</v>
      </c>
      <c r="I131" s="118" t="s">
        <v>370</v>
      </c>
      <c r="J131" s="134">
        <f t="shared" si="4"/>
        <v>1315</v>
      </c>
    </row>
    <row r="132" spans="1:10" ht="36" hidden="1" x14ac:dyDescent="0.3">
      <c r="A132" s="8" t="s">
        <v>399</v>
      </c>
      <c r="B132" s="16">
        <v>43308</v>
      </c>
      <c r="C132" s="115" t="s">
        <v>488</v>
      </c>
      <c r="D132" s="116"/>
      <c r="E132"/>
      <c r="F132" s="131"/>
      <c r="G132" s="13">
        <v>23.72</v>
      </c>
      <c r="H132" s="133">
        <f t="shared" si="6"/>
        <v>0</v>
      </c>
      <c r="I132" s="131"/>
      <c r="J132" s="134">
        <f t="shared" si="4"/>
        <v>0</v>
      </c>
    </row>
    <row r="133" spans="1:10" ht="36" hidden="1" x14ac:dyDescent="0.3">
      <c r="A133" s="8" t="s">
        <v>399</v>
      </c>
      <c r="B133" s="16">
        <v>43308</v>
      </c>
      <c r="C133" s="115" t="s">
        <v>488</v>
      </c>
      <c r="D133"/>
      <c r="E133" s="131"/>
      <c r="F133" s="131"/>
      <c r="G133" s="13">
        <v>23.72</v>
      </c>
      <c r="H133" s="133">
        <f t="shared" si="6"/>
        <v>0</v>
      </c>
      <c r="I133" s="131"/>
      <c r="J133" s="134">
        <f t="shared" si="4"/>
        <v>0</v>
      </c>
    </row>
    <row r="134" spans="1:10" ht="39.9" customHeight="1" x14ac:dyDescent="0.3">
      <c r="A134" s="8" t="s">
        <v>394</v>
      </c>
      <c r="B134" s="16">
        <v>43099</v>
      </c>
      <c r="C134" s="115" t="s">
        <v>489</v>
      </c>
      <c r="D134" s="116">
        <v>4616</v>
      </c>
      <c r="E134" s="116">
        <v>4538</v>
      </c>
      <c r="F134" s="116">
        <f>4250+183</f>
        <v>4433</v>
      </c>
      <c r="G134" s="13">
        <v>23.72</v>
      </c>
      <c r="H134" s="133">
        <f t="shared" si="6"/>
        <v>105150.76</v>
      </c>
      <c r="I134" s="118" t="s">
        <v>370</v>
      </c>
      <c r="J134" s="134">
        <f t="shared" si="4"/>
        <v>13587</v>
      </c>
    </row>
    <row r="135" spans="1:10" ht="39.9" customHeight="1" x14ac:dyDescent="0.3">
      <c r="A135" s="8" t="s">
        <v>394</v>
      </c>
      <c r="B135" s="16">
        <v>43099</v>
      </c>
      <c r="C135" s="115" t="s">
        <v>490</v>
      </c>
      <c r="D135" s="116">
        <v>1315</v>
      </c>
      <c r="E135" s="116">
        <v>1190</v>
      </c>
      <c r="F135" s="116">
        <f>875+210</f>
        <v>1085</v>
      </c>
      <c r="G135" s="13">
        <v>23.72</v>
      </c>
      <c r="H135" s="133">
        <f t="shared" si="6"/>
        <v>25736.199999999997</v>
      </c>
      <c r="I135" s="118" t="s">
        <v>370</v>
      </c>
      <c r="J135" s="134">
        <f t="shared" si="4"/>
        <v>3590</v>
      </c>
    </row>
    <row r="136" spans="1:10" ht="39.9" customHeight="1" x14ac:dyDescent="0.3">
      <c r="A136" s="8" t="s">
        <v>491</v>
      </c>
      <c r="B136" s="16">
        <v>43099</v>
      </c>
      <c r="C136" s="115" t="s">
        <v>492</v>
      </c>
      <c r="D136" s="116">
        <v>102</v>
      </c>
      <c r="E136" s="116">
        <v>102</v>
      </c>
      <c r="F136" s="116">
        <v>102</v>
      </c>
      <c r="G136" s="13">
        <v>260</v>
      </c>
      <c r="H136" s="133">
        <f t="shared" si="6"/>
        <v>26520</v>
      </c>
      <c r="I136" s="118" t="s">
        <v>372</v>
      </c>
      <c r="J136" s="134">
        <f t="shared" si="4"/>
        <v>306</v>
      </c>
    </row>
    <row r="137" spans="1:10" ht="36" hidden="1" x14ac:dyDescent="0.3">
      <c r="A137" s="8" t="s">
        <v>399</v>
      </c>
      <c r="B137" s="16">
        <v>43099</v>
      </c>
      <c r="C137" s="115" t="s">
        <v>677</v>
      </c>
      <c r="D137" s="116">
        <v>0</v>
      </c>
      <c r="E137" s="131"/>
      <c r="F137" s="131"/>
      <c r="G137" s="13">
        <v>23.72</v>
      </c>
      <c r="H137" s="133">
        <f t="shared" si="6"/>
        <v>0</v>
      </c>
      <c r="I137" s="131"/>
      <c r="J137" s="134">
        <f t="shared" si="4"/>
        <v>0</v>
      </c>
    </row>
    <row r="138" spans="1:10" ht="39.9" customHeight="1" x14ac:dyDescent="0.3">
      <c r="A138" s="8" t="s">
        <v>494</v>
      </c>
      <c r="B138" s="16">
        <v>43099</v>
      </c>
      <c r="C138" s="119" t="s">
        <v>493</v>
      </c>
      <c r="D138" s="116">
        <v>2700</v>
      </c>
      <c r="E138" s="116">
        <v>2400</v>
      </c>
      <c r="F138" s="116">
        <f>200+2200</f>
        <v>2400</v>
      </c>
      <c r="G138" s="13">
        <v>2.2400000000000002</v>
      </c>
      <c r="H138" s="133">
        <f t="shared" si="6"/>
        <v>5376.0000000000009</v>
      </c>
      <c r="I138" s="118" t="s">
        <v>372</v>
      </c>
      <c r="J138" s="134">
        <f t="shared" ref="J138:J201" si="7">+D138+E138+F138</f>
        <v>7500</v>
      </c>
    </row>
    <row r="139" spans="1:10" ht="39.9" customHeight="1" x14ac:dyDescent="0.3">
      <c r="A139" s="8" t="s">
        <v>495</v>
      </c>
      <c r="B139" s="16">
        <v>44483</v>
      </c>
      <c r="C139" s="119" t="s">
        <v>496</v>
      </c>
      <c r="D139" s="116">
        <v>44</v>
      </c>
      <c r="E139" s="116">
        <v>44</v>
      </c>
      <c r="F139" s="116">
        <v>42</v>
      </c>
      <c r="G139" s="120">
        <v>2.14</v>
      </c>
      <c r="H139" s="133">
        <f t="shared" si="6"/>
        <v>89.88000000000001</v>
      </c>
      <c r="I139" s="118" t="s">
        <v>372</v>
      </c>
      <c r="J139" s="134">
        <f t="shared" si="7"/>
        <v>130</v>
      </c>
    </row>
    <row r="140" spans="1:10" ht="39.9" customHeight="1" x14ac:dyDescent="0.3">
      <c r="A140" s="8" t="s">
        <v>497</v>
      </c>
      <c r="B140" s="16">
        <v>43343</v>
      </c>
      <c r="C140" s="119" t="s">
        <v>498</v>
      </c>
      <c r="D140" s="116">
        <v>79</v>
      </c>
      <c r="E140" s="116">
        <v>79</v>
      </c>
      <c r="F140" s="116">
        <v>79</v>
      </c>
      <c r="G140" s="13">
        <v>2.14</v>
      </c>
      <c r="H140" s="133">
        <f t="shared" si="6"/>
        <v>169.06</v>
      </c>
      <c r="I140" s="118" t="s">
        <v>370</v>
      </c>
      <c r="J140" s="134">
        <f t="shared" si="7"/>
        <v>237</v>
      </c>
    </row>
    <row r="141" spans="1:10" ht="39.9" customHeight="1" x14ac:dyDescent="0.3">
      <c r="A141" s="8" t="s">
        <v>499</v>
      </c>
      <c r="B141" s="16">
        <v>43580</v>
      </c>
      <c r="C141" s="115" t="s">
        <v>500</v>
      </c>
      <c r="D141" s="116">
        <v>604</v>
      </c>
      <c r="E141" s="116">
        <f>530+64</f>
        <v>594</v>
      </c>
      <c r="F141" s="116">
        <f>54+530</f>
        <v>584</v>
      </c>
      <c r="G141" s="13">
        <v>37.299999999999997</v>
      </c>
      <c r="H141" s="133">
        <f t="shared" si="6"/>
        <v>21783.199999999997</v>
      </c>
      <c r="I141" s="118" t="s">
        <v>370</v>
      </c>
      <c r="J141" s="134">
        <f t="shared" si="7"/>
        <v>1782</v>
      </c>
    </row>
    <row r="142" spans="1:10" ht="37.5" hidden="1" customHeight="1" x14ac:dyDescent="0.3">
      <c r="A142" s="8" t="s">
        <v>448</v>
      </c>
      <c r="B142" s="16">
        <v>43099</v>
      </c>
      <c r="C142" s="115" t="s">
        <v>678</v>
      </c>
      <c r="D142" s="116">
        <v>0</v>
      </c>
      <c r="E142" s="131"/>
      <c r="F142" s="131"/>
      <c r="G142" s="13">
        <v>14.08</v>
      </c>
      <c r="H142" s="133">
        <f t="shared" si="6"/>
        <v>0</v>
      </c>
      <c r="I142" s="131"/>
      <c r="J142" s="134">
        <f t="shared" si="7"/>
        <v>0</v>
      </c>
    </row>
    <row r="143" spans="1:10" ht="39.9" customHeight="1" x14ac:dyDescent="0.3">
      <c r="A143" s="8" t="s">
        <v>501</v>
      </c>
      <c r="B143" s="16">
        <v>43099</v>
      </c>
      <c r="C143" s="119" t="s">
        <v>502</v>
      </c>
      <c r="D143" s="116">
        <v>30</v>
      </c>
      <c r="E143" s="116">
        <v>30</v>
      </c>
      <c r="F143" s="116">
        <v>30</v>
      </c>
      <c r="G143" s="13">
        <v>24.6</v>
      </c>
      <c r="H143" s="133">
        <f t="shared" si="6"/>
        <v>738</v>
      </c>
      <c r="I143" s="118" t="s">
        <v>372</v>
      </c>
      <c r="J143" s="134">
        <f t="shared" si="7"/>
        <v>90</v>
      </c>
    </row>
    <row r="144" spans="1:10" ht="39.9" customHeight="1" x14ac:dyDescent="0.3">
      <c r="A144" s="8" t="s">
        <v>501</v>
      </c>
      <c r="B144" s="16">
        <v>43099</v>
      </c>
      <c r="C144" s="115" t="s">
        <v>503</v>
      </c>
      <c r="D144" s="116">
        <v>85</v>
      </c>
      <c r="E144" s="116">
        <v>83</v>
      </c>
      <c r="F144" s="116">
        <v>80</v>
      </c>
      <c r="G144" s="13">
        <v>24.6</v>
      </c>
      <c r="H144" s="133">
        <f t="shared" ref="H144:H173" si="8">+F144*G144</f>
        <v>1968</v>
      </c>
      <c r="I144" s="118" t="s">
        <v>372</v>
      </c>
      <c r="J144" s="134">
        <f t="shared" si="7"/>
        <v>248</v>
      </c>
    </row>
    <row r="145" spans="1:10" ht="39.9" customHeight="1" x14ac:dyDescent="0.3">
      <c r="A145" s="8" t="s">
        <v>501</v>
      </c>
      <c r="B145" s="16">
        <v>43099</v>
      </c>
      <c r="C145" s="115" t="s">
        <v>504</v>
      </c>
      <c r="D145" s="116">
        <v>31</v>
      </c>
      <c r="E145" s="116">
        <v>30</v>
      </c>
      <c r="F145" s="116">
        <v>30</v>
      </c>
      <c r="G145" s="13">
        <v>24.6</v>
      </c>
      <c r="H145" s="133">
        <f t="shared" si="8"/>
        <v>738</v>
      </c>
      <c r="I145" s="118" t="s">
        <v>372</v>
      </c>
      <c r="J145" s="134">
        <f t="shared" si="7"/>
        <v>91</v>
      </c>
    </row>
    <row r="146" spans="1:10" ht="39.9" customHeight="1" x14ac:dyDescent="0.3">
      <c r="A146" s="8" t="s">
        <v>505</v>
      </c>
      <c r="B146" s="16">
        <v>43829</v>
      </c>
      <c r="C146" s="115" t="s">
        <v>506</v>
      </c>
      <c r="D146" s="116">
        <v>82</v>
      </c>
      <c r="E146" s="116">
        <v>82</v>
      </c>
      <c r="F146" s="116">
        <v>82</v>
      </c>
      <c r="G146" s="13">
        <v>24.6</v>
      </c>
      <c r="H146" s="133">
        <f t="shared" si="8"/>
        <v>2017.2</v>
      </c>
      <c r="I146" s="118" t="s">
        <v>372</v>
      </c>
      <c r="J146" s="134">
        <f t="shared" si="7"/>
        <v>246</v>
      </c>
    </row>
    <row r="147" spans="1:10" ht="39.9" customHeight="1" x14ac:dyDescent="0.3">
      <c r="A147" s="8" t="s">
        <v>397</v>
      </c>
      <c r="B147" s="16">
        <v>43099</v>
      </c>
      <c r="C147" s="119" t="s">
        <v>507</v>
      </c>
      <c r="D147" s="116">
        <v>140</v>
      </c>
      <c r="E147" s="116">
        <v>140</v>
      </c>
      <c r="F147" s="116">
        <f>129+11</f>
        <v>140</v>
      </c>
      <c r="G147" s="13">
        <v>1475</v>
      </c>
      <c r="H147" s="133">
        <f t="shared" si="8"/>
        <v>206500</v>
      </c>
      <c r="I147" s="118" t="s">
        <v>370</v>
      </c>
      <c r="J147" s="134">
        <f t="shared" si="7"/>
        <v>420</v>
      </c>
    </row>
    <row r="148" spans="1:10" ht="18" hidden="1" x14ac:dyDescent="0.3">
      <c r="A148" s="8" t="s">
        <v>408</v>
      </c>
      <c r="B148" s="16">
        <v>43646</v>
      </c>
      <c r="C148" s="115" t="s">
        <v>679</v>
      </c>
      <c r="D148" s="116">
        <v>0</v>
      </c>
      <c r="E148" s="131"/>
      <c r="F148" s="131"/>
      <c r="G148" s="13">
        <v>342.2</v>
      </c>
      <c r="H148" s="133">
        <f t="shared" si="8"/>
        <v>0</v>
      </c>
      <c r="I148" s="131"/>
      <c r="J148" s="134">
        <f t="shared" si="7"/>
        <v>0</v>
      </c>
    </row>
    <row r="149" spans="1:10" ht="39.9" customHeight="1" x14ac:dyDescent="0.3">
      <c r="A149" s="8" t="s">
        <v>397</v>
      </c>
      <c r="B149" s="16">
        <v>43580</v>
      </c>
      <c r="C149" s="115" t="s">
        <v>508</v>
      </c>
      <c r="D149" s="116">
        <v>57</v>
      </c>
      <c r="E149" s="116">
        <v>44</v>
      </c>
      <c r="F149" s="116">
        <v>39</v>
      </c>
      <c r="G149" s="13">
        <v>34</v>
      </c>
      <c r="H149" s="133">
        <f t="shared" si="8"/>
        <v>1326</v>
      </c>
      <c r="I149" s="118" t="s">
        <v>372</v>
      </c>
      <c r="J149" s="134">
        <f t="shared" si="7"/>
        <v>140</v>
      </c>
    </row>
    <row r="150" spans="1:10" ht="36" hidden="1" x14ac:dyDescent="0.3">
      <c r="A150" s="8" t="s">
        <v>529</v>
      </c>
      <c r="B150" s="16">
        <v>43099</v>
      </c>
      <c r="C150" s="115" t="s">
        <v>680</v>
      </c>
      <c r="D150" s="116">
        <v>0</v>
      </c>
      <c r="E150" s="131"/>
      <c r="F150" s="131"/>
      <c r="G150" s="13">
        <v>29.03</v>
      </c>
      <c r="H150" s="133">
        <f t="shared" si="8"/>
        <v>0</v>
      </c>
      <c r="I150" s="131"/>
      <c r="J150" s="134">
        <f t="shared" si="7"/>
        <v>0</v>
      </c>
    </row>
    <row r="151" spans="1:10" ht="39.9" customHeight="1" x14ac:dyDescent="0.3">
      <c r="A151" s="8" t="s">
        <v>399</v>
      </c>
      <c r="B151" s="16">
        <v>44676</v>
      </c>
      <c r="C151" s="119" t="s">
        <v>509</v>
      </c>
      <c r="D151" s="135"/>
      <c r="E151" s="135"/>
      <c r="F151" s="116">
        <v>7</v>
      </c>
      <c r="G151" s="13">
        <v>47.2</v>
      </c>
      <c r="H151" s="133">
        <f t="shared" si="8"/>
        <v>330.40000000000003</v>
      </c>
      <c r="I151" s="118" t="s">
        <v>372</v>
      </c>
      <c r="J151" s="134">
        <f t="shared" si="7"/>
        <v>7</v>
      </c>
    </row>
    <row r="152" spans="1:10" ht="39.9" customHeight="1" x14ac:dyDescent="0.3">
      <c r="A152" s="8" t="s">
        <v>529</v>
      </c>
      <c r="B152" s="16">
        <v>43099</v>
      </c>
      <c r="C152" s="119" t="s">
        <v>509</v>
      </c>
      <c r="D152" s="116">
        <v>10</v>
      </c>
      <c r="E152" s="116">
        <v>10</v>
      </c>
      <c r="F152" s="15"/>
      <c r="G152" s="13">
        <v>47.2</v>
      </c>
      <c r="H152" s="133">
        <f t="shared" si="8"/>
        <v>0</v>
      </c>
      <c r="I152" s="131"/>
      <c r="J152" s="134">
        <f t="shared" si="7"/>
        <v>20</v>
      </c>
    </row>
    <row r="153" spans="1:10" ht="39.9" customHeight="1" x14ac:dyDescent="0.3">
      <c r="A153" s="8" t="s">
        <v>399</v>
      </c>
      <c r="B153" s="16">
        <v>43343</v>
      </c>
      <c r="C153" s="119" t="s">
        <v>510</v>
      </c>
      <c r="D153" s="116">
        <v>750</v>
      </c>
      <c r="E153" s="116">
        <v>750</v>
      </c>
      <c r="F153" s="116">
        <v>250</v>
      </c>
      <c r="G153" s="13">
        <v>350</v>
      </c>
      <c r="H153" s="133">
        <f t="shared" si="8"/>
        <v>87500</v>
      </c>
      <c r="I153" s="118" t="s">
        <v>372</v>
      </c>
      <c r="J153" s="134">
        <f t="shared" si="7"/>
        <v>1750</v>
      </c>
    </row>
    <row r="154" spans="1:10" ht="39.9" customHeight="1" x14ac:dyDescent="0.3">
      <c r="A154" s="8" t="s">
        <v>399</v>
      </c>
      <c r="B154" s="16">
        <v>43308</v>
      </c>
      <c r="C154" s="119" t="s">
        <v>511</v>
      </c>
      <c r="D154" s="116">
        <v>9</v>
      </c>
      <c r="E154" s="116">
        <v>9</v>
      </c>
      <c r="F154" s="116">
        <v>9</v>
      </c>
      <c r="G154" s="13">
        <v>4344.76</v>
      </c>
      <c r="H154" s="133">
        <f t="shared" si="8"/>
        <v>39102.840000000004</v>
      </c>
      <c r="I154" s="118" t="s">
        <v>372</v>
      </c>
      <c r="J154" s="134">
        <f t="shared" si="7"/>
        <v>27</v>
      </c>
    </row>
    <row r="155" spans="1:10" ht="36" hidden="1" x14ac:dyDescent="0.3">
      <c r="A155" s="8" t="s">
        <v>681</v>
      </c>
      <c r="B155" s="16">
        <v>43099</v>
      </c>
      <c r="C155" s="115" t="s">
        <v>682</v>
      </c>
      <c r="D155" s="116">
        <v>0</v>
      </c>
      <c r="E155" s="131"/>
      <c r="F155" s="131"/>
      <c r="G155" s="13">
        <v>7.79</v>
      </c>
      <c r="H155" s="133">
        <f t="shared" si="8"/>
        <v>0</v>
      </c>
      <c r="I155" s="131"/>
      <c r="J155" s="134">
        <f t="shared" si="7"/>
        <v>0</v>
      </c>
    </row>
    <row r="156" spans="1:10" ht="18" hidden="1" x14ac:dyDescent="0.3">
      <c r="A156" s="8" t="s">
        <v>683</v>
      </c>
      <c r="B156" s="16">
        <v>43099</v>
      </c>
      <c r="C156" s="115" t="s">
        <v>684</v>
      </c>
      <c r="D156" s="116">
        <v>0</v>
      </c>
      <c r="E156" s="131"/>
      <c r="F156" s="131"/>
      <c r="G156" s="13">
        <v>509</v>
      </c>
      <c r="H156" s="133">
        <f t="shared" si="8"/>
        <v>0</v>
      </c>
      <c r="I156" s="131"/>
      <c r="J156" s="134">
        <f t="shared" si="7"/>
        <v>0</v>
      </c>
    </row>
    <row r="157" spans="1:10" ht="39.9" customHeight="1" x14ac:dyDescent="0.3">
      <c r="A157" s="8" t="s">
        <v>399</v>
      </c>
      <c r="B157" s="16">
        <v>43308</v>
      </c>
      <c r="C157" s="115" t="s">
        <v>512</v>
      </c>
      <c r="D157" s="116">
        <v>3617</v>
      </c>
      <c r="E157" s="116">
        <v>3527</v>
      </c>
      <c r="F157" s="116">
        <v>3527</v>
      </c>
      <c r="G157" s="13">
        <v>0.55000000000000004</v>
      </c>
      <c r="H157" s="133">
        <f t="shared" si="8"/>
        <v>1939.8500000000001</v>
      </c>
      <c r="I157" s="118" t="s">
        <v>372</v>
      </c>
      <c r="J157" s="134">
        <f t="shared" si="7"/>
        <v>10671</v>
      </c>
    </row>
    <row r="158" spans="1:10" ht="39.9" customHeight="1" x14ac:dyDescent="0.3">
      <c r="A158" s="8" t="s">
        <v>399</v>
      </c>
      <c r="B158" s="16">
        <v>43099</v>
      </c>
      <c r="C158" s="115" t="s">
        <v>513</v>
      </c>
      <c r="D158" s="116">
        <v>30412</v>
      </c>
      <c r="E158" s="116">
        <v>29382</v>
      </c>
      <c r="F158" s="116">
        <v>29382</v>
      </c>
      <c r="G158" s="13">
        <v>0.65</v>
      </c>
      <c r="H158" s="133">
        <f t="shared" si="8"/>
        <v>19098.3</v>
      </c>
      <c r="I158" s="118" t="s">
        <v>372</v>
      </c>
      <c r="J158" s="134">
        <f t="shared" si="7"/>
        <v>89176</v>
      </c>
    </row>
    <row r="159" spans="1:10" ht="39.9" customHeight="1" x14ac:dyDescent="0.3">
      <c r="A159" s="8" t="s">
        <v>399</v>
      </c>
      <c r="B159" s="16">
        <v>43099</v>
      </c>
      <c r="C159" s="115" t="s">
        <v>514</v>
      </c>
      <c r="D159" s="116">
        <v>5750</v>
      </c>
      <c r="E159" s="116">
        <v>5748</v>
      </c>
      <c r="F159" s="116">
        <v>5748</v>
      </c>
      <c r="G159" s="13">
        <v>3.17</v>
      </c>
      <c r="H159" s="133">
        <f t="shared" si="8"/>
        <v>18221.16</v>
      </c>
      <c r="I159" s="118" t="s">
        <v>372</v>
      </c>
      <c r="J159" s="134">
        <f t="shared" si="7"/>
        <v>17246</v>
      </c>
    </row>
    <row r="160" spans="1:10" ht="36" hidden="1" x14ac:dyDescent="0.3">
      <c r="A160" s="8" t="s">
        <v>685</v>
      </c>
      <c r="B160" s="16">
        <v>43099</v>
      </c>
      <c r="C160" s="115" t="s">
        <v>686</v>
      </c>
      <c r="D160" s="116">
        <v>0</v>
      </c>
      <c r="E160" s="131"/>
      <c r="F160" s="131"/>
      <c r="G160" s="13">
        <v>3009</v>
      </c>
      <c r="H160" s="133">
        <f t="shared" si="8"/>
        <v>0</v>
      </c>
      <c r="I160" s="131"/>
      <c r="J160" s="134">
        <f t="shared" si="7"/>
        <v>0</v>
      </c>
    </row>
    <row r="161" spans="1:10" ht="36" hidden="1" x14ac:dyDescent="0.3">
      <c r="A161" s="8" t="s">
        <v>685</v>
      </c>
      <c r="B161" s="16">
        <v>43099</v>
      </c>
      <c r="C161" s="115" t="s">
        <v>687</v>
      </c>
      <c r="D161" s="116">
        <v>0</v>
      </c>
      <c r="E161" s="131"/>
      <c r="F161" s="131"/>
      <c r="G161" s="13">
        <v>3009</v>
      </c>
      <c r="H161" s="133">
        <f t="shared" si="8"/>
        <v>0</v>
      </c>
      <c r="I161" s="131"/>
      <c r="J161" s="134">
        <f t="shared" si="7"/>
        <v>0</v>
      </c>
    </row>
    <row r="162" spans="1:10" ht="18" hidden="1" x14ac:dyDescent="0.3">
      <c r="A162" s="8" t="s">
        <v>685</v>
      </c>
      <c r="B162" s="16">
        <v>43099</v>
      </c>
      <c r="C162" s="115" t="s">
        <v>688</v>
      </c>
      <c r="D162" s="116">
        <v>0</v>
      </c>
      <c r="E162" s="131"/>
      <c r="F162" s="131"/>
      <c r="G162" s="13">
        <v>2814.3</v>
      </c>
      <c r="H162" s="133">
        <f t="shared" si="8"/>
        <v>0</v>
      </c>
      <c r="I162" s="131"/>
      <c r="J162" s="134">
        <f t="shared" si="7"/>
        <v>0</v>
      </c>
    </row>
    <row r="163" spans="1:10" ht="18" hidden="1" x14ac:dyDescent="0.3">
      <c r="A163" s="8" t="s">
        <v>539</v>
      </c>
      <c r="B163" s="16">
        <v>43278</v>
      </c>
      <c r="C163" s="115" t="s">
        <v>689</v>
      </c>
      <c r="D163" s="116">
        <v>0</v>
      </c>
      <c r="E163" s="131"/>
      <c r="F163" s="131"/>
      <c r="G163" s="13">
        <v>6.66</v>
      </c>
      <c r="H163" s="133">
        <f t="shared" si="8"/>
        <v>0</v>
      </c>
      <c r="I163" s="131"/>
      <c r="J163" s="134">
        <f t="shared" si="7"/>
        <v>0</v>
      </c>
    </row>
    <row r="164" spans="1:10" ht="18" hidden="1" x14ac:dyDescent="0.3">
      <c r="A164" s="8" t="s">
        <v>539</v>
      </c>
      <c r="B164" s="16">
        <v>43099</v>
      </c>
      <c r="C164" s="115" t="s">
        <v>690</v>
      </c>
      <c r="D164" s="116">
        <v>0</v>
      </c>
      <c r="E164" s="131"/>
      <c r="F164" s="131"/>
      <c r="G164" s="120">
        <v>4.63</v>
      </c>
      <c r="H164" s="133">
        <f t="shared" si="8"/>
        <v>0</v>
      </c>
      <c r="I164" s="131"/>
      <c r="J164" s="134">
        <f t="shared" si="7"/>
        <v>0</v>
      </c>
    </row>
    <row r="165" spans="1:10" ht="39.9" customHeight="1" x14ac:dyDescent="0.3">
      <c r="A165" s="8" t="s">
        <v>399</v>
      </c>
      <c r="B165" s="16">
        <v>43308</v>
      </c>
      <c r="C165" s="115" t="s">
        <v>515</v>
      </c>
      <c r="D165" s="116">
        <v>147</v>
      </c>
      <c r="E165" s="116">
        <v>97</v>
      </c>
      <c r="F165" s="116">
        <v>87</v>
      </c>
      <c r="G165" s="13">
        <v>3.63</v>
      </c>
      <c r="H165" s="133">
        <f t="shared" si="8"/>
        <v>315.81</v>
      </c>
      <c r="I165" s="118" t="s">
        <v>372</v>
      </c>
      <c r="J165" s="134">
        <f t="shared" si="7"/>
        <v>331</v>
      </c>
    </row>
    <row r="166" spans="1:10" ht="39.9" customHeight="1" x14ac:dyDescent="0.3">
      <c r="A166" s="8" t="s">
        <v>399</v>
      </c>
      <c r="B166" s="16">
        <v>43308</v>
      </c>
      <c r="C166" s="115" t="s">
        <v>516</v>
      </c>
      <c r="D166" s="116">
        <v>1</v>
      </c>
      <c r="E166" s="116">
        <v>1</v>
      </c>
      <c r="F166" s="116">
        <v>1</v>
      </c>
      <c r="G166" s="13">
        <v>7.08</v>
      </c>
      <c r="H166" s="133">
        <f t="shared" si="8"/>
        <v>7.08</v>
      </c>
      <c r="I166" s="118" t="s">
        <v>372</v>
      </c>
      <c r="J166" s="134">
        <f t="shared" si="7"/>
        <v>3</v>
      </c>
    </row>
    <row r="167" spans="1:10" ht="18" hidden="1" x14ac:dyDescent="0.3">
      <c r="A167" s="8" t="s">
        <v>541</v>
      </c>
      <c r="B167" s="16">
        <v>43099</v>
      </c>
      <c r="C167" s="115" t="s">
        <v>691</v>
      </c>
      <c r="D167" s="116">
        <v>0</v>
      </c>
      <c r="E167" s="131"/>
      <c r="F167" s="131"/>
      <c r="G167" s="13">
        <v>3.08</v>
      </c>
      <c r="H167" s="133">
        <f t="shared" si="8"/>
        <v>0</v>
      </c>
      <c r="I167" s="131"/>
      <c r="J167" s="134">
        <f t="shared" si="7"/>
        <v>0</v>
      </c>
    </row>
    <row r="168" spans="1:10" ht="18" hidden="1" x14ac:dyDescent="0.3">
      <c r="A168" s="8" t="s">
        <v>541</v>
      </c>
      <c r="B168" s="16">
        <v>43099</v>
      </c>
      <c r="C168" s="119" t="s">
        <v>692</v>
      </c>
      <c r="D168" s="116">
        <v>0</v>
      </c>
      <c r="E168" s="131"/>
      <c r="F168" s="131"/>
      <c r="G168" s="13">
        <v>11.02</v>
      </c>
      <c r="H168" s="133">
        <f t="shared" si="8"/>
        <v>0</v>
      </c>
      <c r="I168" s="131"/>
      <c r="J168" s="134">
        <f t="shared" si="7"/>
        <v>0</v>
      </c>
    </row>
    <row r="169" spans="1:10" ht="39.9" customHeight="1" x14ac:dyDescent="0.3">
      <c r="A169" s="8" t="s">
        <v>399</v>
      </c>
      <c r="B169" s="16">
        <v>43308</v>
      </c>
      <c r="C169" s="115" t="s">
        <v>517</v>
      </c>
      <c r="D169" s="116">
        <v>423</v>
      </c>
      <c r="E169" s="116">
        <v>382</v>
      </c>
      <c r="F169" s="116">
        <v>361</v>
      </c>
      <c r="G169" s="13">
        <v>18</v>
      </c>
      <c r="H169" s="133">
        <f t="shared" si="8"/>
        <v>6498</v>
      </c>
      <c r="I169" s="118" t="s">
        <v>372</v>
      </c>
      <c r="J169" s="134">
        <f t="shared" si="7"/>
        <v>1166</v>
      </c>
    </row>
    <row r="170" spans="1:10" ht="39.9" customHeight="1" x14ac:dyDescent="0.3">
      <c r="A170" s="8" t="s">
        <v>399</v>
      </c>
      <c r="B170" s="16">
        <v>43099</v>
      </c>
      <c r="C170" s="115" t="s">
        <v>518</v>
      </c>
      <c r="D170" s="116">
        <v>122</v>
      </c>
      <c r="E170" s="116">
        <v>45</v>
      </c>
      <c r="F170" s="116">
        <v>32</v>
      </c>
      <c r="G170" s="13">
        <v>18</v>
      </c>
      <c r="H170" s="133">
        <f t="shared" si="8"/>
        <v>576</v>
      </c>
      <c r="I170" s="118" t="s">
        <v>372</v>
      </c>
      <c r="J170" s="134">
        <f t="shared" si="7"/>
        <v>199</v>
      </c>
    </row>
    <row r="171" spans="1:10" ht="36" hidden="1" x14ac:dyDescent="0.3">
      <c r="A171" s="8" t="s">
        <v>543</v>
      </c>
      <c r="B171" s="16">
        <v>43099</v>
      </c>
      <c r="C171" s="115" t="s">
        <v>693</v>
      </c>
      <c r="D171" s="116">
        <v>0</v>
      </c>
      <c r="E171" s="131"/>
      <c r="F171" s="131"/>
      <c r="G171" s="13">
        <v>18</v>
      </c>
      <c r="H171" s="133">
        <f t="shared" si="8"/>
        <v>0</v>
      </c>
      <c r="I171" s="131"/>
      <c r="J171" s="134">
        <f t="shared" si="7"/>
        <v>0</v>
      </c>
    </row>
    <row r="172" spans="1:10" ht="39.9" customHeight="1" x14ac:dyDescent="0.3">
      <c r="A172" s="8" t="s">
        <v>399</v>
      </c>
      <c r="B172" s="16">
        <v>43099</v>
      </c>
      <c r="C172" s="115" t="s">
        <v>519</v>
      </c>
      <c r="D172" s="116">
        <v>2445</v>
      </c>
      <c r="E172" s="116">
        <v>2424</v>
      </c>
      <c r="F172" s="116">
        <v>2410</v>
      </c>
      <c r="G172" s="13">
        <v>22</v>
      </c>
      <c r="H172" s="133">
        <f t="shared" si="8"/>
        <v>53020</v>
      </c>
      <c r="I172" s="118" t="s">
        <v>372</v>
      </c>
      <c r="J172" s="134">
        <f t="shared" si="7"/>
        <v>7279</v>
      </c>
    </row>
    <row r="173" spans="1:10" ht="39.9" customHeight="1" x14ac:dyDescent="0.3">
      <c r="A173" s="8" t="s">
        <v>520</v>
      </c>
      <c r="B173" s="16">
        <v>43099</v>
      </c>
      <c r="C173" s="115" t="s">
        <v>521</v>
      </c>
      <c r="D173" s="116">
        <v>718</v>
      </c>
      <c r="E173" s="116">
        <v>694</v>
      </c>
      <c r="F173" s="116">
        <v>675</v>
      </c>
      <c r="G173" s="13">
        <v>22</v>
      </c>
      <c r="H173" s="133">
        <f t="shared" si="8"/>
        <v>14850</v>
      </c>
      <c r="I173" s="118" t="s">
        <v>372</v>
      </c>
      <c r="J173" s="134">
        <f t="shared" si="7"/>
        <v>2087</v>
      </c>
    </row>
    <row r="174" spans="1:10" ht="39.9" customHeight="1" x14ac:dyDescent="0.3">
      <c r="A174" s="8" t="s">
        <v>407</v>
      </c>
      <c r="B174" s="16">
        <v>43099</v>
      </c>
      <c r="C174" s="115" t="s">
        <v>522</v>
      </c>
      <c r="D174" s="116">
        <v>34</v>
      </c>
      <c r="E174" s="116">
        <v>29</v>
      </c>
      <c r="F174" s="116">
        <v>7</v>
      </c>
      <c r="G174" s="13">
        <v>299.01</v>
      </c>
      <c r="H174" s="133">
        <f t="shared" ref="H174:H201" si="9">+F174*G174</f>
        <v>2093.0699999999997</v>
      </c>
      <c r="I174" s="118" t="s">
        <v>372</v>
      </c>
      <c r="J174" s="134">
        <f t="shared" si="7"/>
        <v>70</v>
      </c>
    </row>
    <row r="175" spans="1:10" ht="39.9" customHeight="1" x14ac:dyDescent="0.3">
      <c r="A175" s="8" t="s">
        <v>523</v>
      </c>
      <c r="B175" s="16">
        <v>43099</v>
      </c>
      <c r="C175" s="115" t="s">
        <v>524</v>
      </c>
      <c r="D175" s="116">
        <v>80</v>
      </c>
      <c r="E175" s="116">
        <v>80</v>
      </c>
      <c r="F175" s="116">
        <v>80</v>
      </c>
      <c r="G175" s="13">
        <v>66.83</v>
      </c>
      <c r="H175" s="133">
        <f t="shared" si="9"/>
        <v>5346.4</v>
      </c>
      <c r="I175" s="118" t="s">
        <v>372</v>
      </c>
      <c r="J175" s="134">
        <f t="shared" si="7"/>
        <v>240</v>
      </c>
    </row>
    <row r="176" spans="1:10" ht="36" hidden="1" x14ac:dyDescent="0.3">
      <c r="A176" s="8" t="s">
        <v>694</v>
      </c>
      <c r="B176" s="16">
        <v>43099</v>
      </c>
      <c r="C176" s="115" t="s">
        <v>695</v>
      </c>
      <c r="D176" s="116">
        <v>0</v>
      </c>
      <c r="E176" s="131"/>
      <c r="F176" s="131"/>
      <c r="G176" s="13">
        <v>302.5</v>
      </c>
      <c r="H176" s="133">
        <f t="shared" si="9"/>
        <v>0</v>
      </c>
      <c r="I176" s="131"/>
      <c r="J176" s="134">
        <f t="shared" si="7"/>
        <v>0</v>
      </c>
    </row>
    <row r="177" spans="1:10" ht="39.9" customHeight="1" x14ac:dyDescent="0.3">
      <c r="A177" s="8" t="s">
        <v>523</v>
      </c>
      <c r="B177" s="16">
        <v>43099</v>
      </c>
      <c r="C177" s="115" t="s">
        <v>525</v>
      </c>
      <c r="D177" s="116">
        <v>414</v>
      </c>
      <c r="E177" s="116">
        <v>394</v>
      </c>
      <c r="F177" s="116">
        <v>381</v>
      </c>
      <c r="G177" s="13">
        <v>23</v>
      </c>
      <c r="H177" s="133">
        <f t="shared" si="9"/>
        <v>8763</v>
      </c>
      <c r="I177" s="118" t="s">
        <v>372</v>
      </c>
      <c r="J177" s="134">
        <f t="shared" si="7"/>
        <v>1189</v>
      </c>
    </row>
    <row r="178" spans="1:10" ht="39.9" customHeight="1" x14ac:dyDescent="0.3">
      <c r="A178" s="8" t="s">
        <v>523</v>
      </c>
      <c r="B178" s="16">
        <v>43099</v>
      </c>
      <c r="C178" s="115" t="s">
        <v>526</v>
      </c>
      <c r="D178" s="116">
        <v>2</v>
      </c>
      <c r="E178" s="116">
        <v>2</v>
      </c>
      <c r="F178" s="116">
        <v>2</v>
      </c>
      <c r="G178" s="13">
        <v>1180</v>
      </c>
      <c r="H178" s="133">
        <f t="shared" si="9"/>
        <v>2360</v>
      </c>
      <c r="I178" s="118" t="s">
        <v>372</v>
      </c>
      <c r="J178" s="134">
        <f t="shared" si="7"/>
        <v>6</v>
      </c>
    </row>
    <row r="179" spans="1:10" ht="18" hidden="1" x14ac:dyDescent="0.3">
      <c r="A179" s="8" t="s">
        <v>495</v>
      </c>
      <c r="B179" s="16">
        <v>43446</v>
      </c>
      <c r="C179" s="115" t="s">
        <v>696</v>
      </c>
      <c r="D179" s="116">
        <v>0</v>
      </c>
      <c r="E179" s="131"/>
      <c r="F179" s="131"/>
      <c r="G179" s="13">
        <v>450</v>
      </c>
      <c r="H179" s="133">
        <f t="shared" si="9"/>
        <v>0</v>
      </c>
      <c r="I179" s="131"/>
      <c r="J179" s="134">
        <f t="shared" si="7"/>
        <v>0</v>
      </c>
    </row>
    <row r="180" spans="1:10" ht="39.9" customHeight="1" x14ac:dyDescent="0.3">
      <c r="A180" s="8" t="s">
        <v>523</v>
      </c>
      <c r="B180" s="16">
        <v>43099</v>
      </c>
      <c r="C180" s="115" t="s">
        <v>527</v>
      </c>
      <c r="D180" s="135"/>
      <c r="E180" s="135"/>
      <c r="F180" s="116">
        <v>500</v>
      </c>
      <c r="G180" s="13">
        <v>527.17999999999995</v>
      </c>
      <c r="H180" s="133">
        <f t="shared" si="9"/>
        <v>263590</v>
      </c>
      <c r="I180" s="118" t="s">
        <v>370</v>
      </c>
      <c r="J180" s="134">
        <f t="shared" si="7"/>
        <v>500</v>
      </c>
    </row>
    <row r="181" spans="1:10" ht="36" hidden="1" x14ac:dyDescent="0.3">
      <c r="A181" s="8" t="s">
        <v>697</v>
      </c>
      <c r="B181" s="16">
        <v>43099</v>
      </c>
      <c r="C181" s="115" t="s">
        <v>698</v>
      </c>
      <c r="D181" s="116">
        <v>0</v>
      </c>
      <c r="E181" s="131"/>
      <c r="F181" s="131"/>
      <c r="G181" s="13">
        <v>595.9</v>
      </c>
      <c r="H181" s="133">
        <f t="shared" si="9"/>
        <v>0</v>
      </c>
      <c r="I181" s="131"/>
      <c r="J181" s="134">
        <f t="shared" si="7"/>
        <v>0</v>
      </c>
    </row>
    <row r="182" spans="1:10" ht="36" hidden="1" x14ac:dyDescent="0.3">
      <c r="A182" s="8" t="s">
        <v>697</v>
      </c>
      <c r="B182" s="16">
        <v>43099</v>
      </c>
      <c r="C182" s="115" t="s">
        <v>699</v>
      </c>
      <c r="D182" s="116">
        <v>0</v>
      </c>
      <c r="E182" s="131"/>
      <c r="F182" s="131"/>
      <c r="G182" s="13">
        <v>696.2</v>
      </c>
      <c r="H182" s="133">
        <f t="shared" si="9"/>
        <v>0</v>
      </c>
      <c r="I182" s="131"/>
      <c r="J182" s="134">
        <f t="shared" si="7"/>
        <v>0</v>
      </c>
    </row>
    <row r="183" spans="1:10" ht="39.9" customHeight="1" x14ac:dyDescent="0.3">
      <c r="A183" s="8" t="s">
        <v>408</v>
      </c>
      <c r="B183" s="16">
        <v>43099</v>
      </c>
      <c r="C183" s="119" t="s">
        <v>528</v>
      </c>
      <c r="D183" s="116">
        <v>21</v>
      </c>
      <c r="E183" s="116">
        <v>19</v>
      </c>
      <c r="F183" s="116">
        <v>18</v>
      </c>
      <c r="G183" s="13">
        <v>195</v>
      </c>
      <c r="H183" s="133">
        <f t="shared" si="9"/>
        <v>3510</v>
      </c>
      <c r="I183" s="118" t="s">
        <v>372</v>
      </c>
      <c r="J183" s="134">
        <f t="shared" si="7"/>
        <v>58</v>
      </c>
    </row>
    <row r="184" spans="1:10" ht="18" hidden="1" x14ac:dyDescent="0.3">
      <c r="A184" s="8" t="s">
        <v>553</v>
      </c>
      <c r="B184" s="16">
        <v>43830</v>
      </c>
      <c r="C184" s="119" t="s">
        <v>700</v>
      </c>
      <c r="D184" s="116">
        <v>0</v>
      </c>
      <c r="E184" s="131"/>
      <c r="F184" s="131"/>
      <c r="G184" s="13">
        <v>130</v>
      </c>
      <c r="H184" s="133">
        <f t="shared" si="9"/>
        <v>0</v>
      </c>
      <c r="I184" s="131"/>
      <c r="J184" s="134">
        <f t="shared" si="7"/>
        <v>0</v>
      </c>
    </row>
    <row r="185" spans="1:10" ht="39.9" customHeight="1" x14ac:dyDescent="0.3">
      <c r="A185" s="8" t="s">
        <v>529</v>
      </c>
      <c r="B185" s="16">
        <v>43099</v>
      </c>
      <c r="C185" s="119" t="s">
        <v>530</v>
      </c>
      <c r="D185" s="116">
        <v>39</v>
      </c>
      <c r="E185" s="116">
        <v>39</v>
      </c>
      <c r="F185" s="116">
        <v>40</v>
      </c>
      <c r="G185" s="13">
        <v>23.6</v>
      </c>
      <c r="H185" s="133">
        <f t="shared" si="9"/>
        <v>944</v>
      </c>
      <c r="I185" s="118" t="s">
        <v>372</v>
      </c>
      <c r="J185" s="134">
        <f t="shared" si="7"/>
        <v>118</v>
      </c>
    </row>
    <row r="186" spans="1:10" ht="39.9" customHeight="1" x14ac:dyDescent="0.3">
      <c r="A186" s="8" t="s">
        <v>529</v>
      </c>
      <c r="B186" s="16">
        <v>43099</v>
      </c>
      <c r="C186" s="119" t="s">
        <v>531</v>
      </c>
      <c r="D186" s="116">
        <v>47</v>
      </c>
      <c r="E186" s="116">
        <v>47</v>
      </c>
      <c r="F186" s="116">
        <v>47</v>
      </c>
      <c r="G186" s="13">
        <v>23.6</v>
      </c>
      <c r="H186" s="133">
        <f t="shared" si="9"/>
        <v>1109.2</v>
      </c>
      <c r="I186" s="118" t="s">
        <v>372</v>
      </c>
      <c r="J186" s="134">
        <f t="shared" si="7"/>
        <v>141</v>
      </c>
    </row>
    <row r="187" spans="1:10" ht="39.9" customHeight="1" x14ac:dyDescent="0.3">
      <c r="A187" s="8" t="s">
        <v>532</v>
      </c>
      <c r="B187" s="16">
        <v>43646</v>
      </c>
      <c r="C187" s="119" t="s">
        <v>533</v>
      </c>
      <c r="D187" s="116">
        <v>49</v>
      </c>
      <c r="E187" s="116">
        <v>49</v>
      </c>
      <c r="F187" s="116">
        <v>49</v>
      </c>
      <c r="G187" s="13">
        <v>23.6</v>
      </c>
      <c r="H187" s="133">
        <f t="shared" si="9"/>
        <v>1156.4000000000001</v>
      </c>
      <c r="I187" s="118" t="s">
        <v>372</v>
      </c>
      <c r="J187" s="134">
        <f t="shared" si="7"/>
        <v>147</v>
      </c>
    </row>
    <row r="188" spans="1:10" ht="39.9" customHeight="1" x14ac:dyDescent="0.3">
      <c r="A188" s="8" t="s">
        <v>186</v>
      </c>
      <c r="B188" s="16">
        <v>44231</v>
      </c>
      <c r="C188" s="119" t="s">
        <v>534</v>
      </c>
      <c r="D188" s="116">
        <v>369</v>
      </c>
      <c r="E188" s="116">
        <v>369</v>
      </c>
      <c r="F188" s="116">
        <v>365</v>
      </c>
      <c r="G188" s="13">
        <v>6.77</v>
      </c>
      <c r="H188" s="133">
        <f t="shared" si="9"/>
        <v>2471.0499999999997</v>
      </c>
      <c r="I188" s="118" t="s">
        <v>372</v>
      </c>
      <c r="J188" s="134">
        <f t="shared" si="7"/>
        <v>1103</v>
      </c>
    </row>
    <row r="189" spans="1:10" ht="39.9" customHeight="1" x14ac:dyDescent="0.3">
      <c r="A189" s="8" t="s">
        <v>535</v>
      </c>
      <c r="B189" s="16">
        <v>43099</v>
      </c>
      <c r="C189" s="119" t="s">
        <v>536</v>
      </c>
      <c r="D189" s="116">
        <v>165</v>
      </c>
      <c r="E189" s="116">
        <v>160</v>
      </c>
      <c r="F189" s="116">
        <v>156</v>
      </c>
      <c r="G189" s="13">
        <v>6.77</v>
      </c>
      <c r="H189" s="133">
        <f t="shared" si="9"/>
        <v>1056.1199999999999</v>
      </c>
      <c r="I189" s="118" t="s">
        <v>372</v>
      </c>
      <c r="J189" s="134">
        <f t="shared" si="7"/>
        <v>481</v>
      </c>
    </row>
    <row r="190" spans="1:10" ht="39.9" customHeight="1" x14ac:dyDescent="0.3">
      <c r="A190" s="8" t="s">
        <v>535</v>
      </c>
      <c r="B190" s="16">
        <v>43099</v>
      </c>
      <c r="C190" s="119" t="s">
        <v>537</v>
      </c>
      <c r="D190" s="116">
        <v>443</v>
      </c>
      <c r="E190" s="116">
        <v>436</v>
      </c>
      <c r="F190" s="116">
        <v>436</v>
      </c>
      <c r="G190" s="13">
        <v>6.77</v>
      </c>
      <c r="H190" s="133">
        <f t="shared" si="9"/>
        <v>2951.72</v>
      </c>
      <c r="I190" s="118" t="s">
        <v>372</v>
      </c>
      <c r="J190" s="134">
        <f t="shared" si="7"/>
        <v>1315</v>
      </c>
    </row>
    <row r="191" spans="1:10" ht="36" hidden="1" x14ac:dyDescent="0.3">
      <c r="A191" s="8" t="s">
        <v>553</v>
      </c>
      <c r="B191" s="16">
        <v>43099</v>
      </c>
      <c r="C191" s="119" t="s">
        <v>701</v>
      </c>
      <c r="D191" s="116">
        <v>0</v>
      </c>
      <c r="E191" s="131"/>
      <c r="F191" s="131"/>
      <c r="G191" s="13">
        <v>6.77</v>
      </c>
      <c r="H191" s="133">
        <f t="shared" si="9"/>
        <v>0</v>
      </c>
      <c r="I191" s="131"/>
      <c r="J191" s="134">
        <f t="shared" si="7"/>
        <v>0</v>
      </c>
    </row>
    <row r="192" spans="1:10" ht="39.9" customHeight="1" x14ac:dyDescent="0.3">
      <c r="A192" s="8" t="s">
        <v>535</v>
      </c>
      <c r="B192" s="16">
        <v>43099</v>
      </c>
      <c r="C192" s="119" t="s">
        <v>538</v>
      </c>
      <c r="D192" s="116">
        <v>124</v>
      </c>
      <c r="E192" s="116">
        <v>119</v>
      </c>
      <c r="F192" s="116">
        <v>117</v>
      </c>
      <c r="G192" s="13">
        <v>6.77</v>
      </c>
      <c r="H192" s="133">
        <f t="shared" si="9"/>
        <v>792.08999999999992</v>
      </c>
      <c r="I192" s="118" t="s">
        <v>372</v>
      </c>
      <c r="J192" s="134">
        <f t="shared" si="7"/>
        <v>360</v>
      </c>
    </row>
    <row r="193" spans="1:10" ht="39.9" customHeight="1" x14ac:dyDescent="0.3">
      <c r="A193" s="8" t="s">
        <v>539</v>
      </c>
      <c r="B193" s="16">
        <v>43099</v>
      </c>
      <c r="C193" s="119" t="s">
        <v>540</v>
      </c>
      <c r="D193" s="116">
        <v>403</v>
      </c>
      <c r="E193" s="116">
        <v>397</v>
      </c>
      <c r="F193" s="116">
        <v>395</v>
      </c>
      <c r="G193" s="13">
        <v>6.77</v>
      </c>
      <c r="H193" s="133">
        <f t="shared" si="9"/>
        <v>2674.1499999999996</v>
      </c>
      <c r="I193" s="118" t="s">
        <v>372</v>
      </c>
      <c r="J193" s="134">
        <f t="shared" si="7"/>
        <v>1195</v>
      </c>
    </row>
    <row r="194" spans="1:10" ht="39.9" customHeight="1" x14ac:dyDescent="0.3">
      <c r="A194" s="8" t="s">
        <v>702</v>
      </c>
      <c r="B194" s="16">
        <v>43873</v>
      </c>
      <c r="C194" s="119" t="s">
        <v>703</v>
      </c>
      <c r="D194" s="116">
        <v>80</v>
      </c>
      <c r="E194" s="15"/>
      <c r="F194" s="15"/>
      <c r="G194" s="13">
        <v>23</v>
      </c>
      <c r="H194" s="133">
        <f t="shared" si="9"/>
        <v>0</v>
      </c>
      <c r="I194" s="131"/>
      <c r="J194" s="134">
        <f t="shared" si="7"/>
        <v>80</v>
      </c>
    </row>
    <row r="195" spans="1:10" ht="18" hidden="1" x14ac:dyDescent="0.3">
      <c r="A195" s="8" t="s">
        <v>702</v>
      </c>
      <c r="B195" s="16">
        <v>43873</v>
      </c>
      <c r="C195" s="119" t="s">
        <v>704</v>
      </c>
      <c r="D195" s="116">
        <v>0</v>
      </c>
      <c r="E195" s="131"/>
      <c r="F195" s="131"/>
      <c r="G195" s="13">
        <v>3.5</v>
      </c>
      <c r="H195" s="133">
        <f t="shared" si="9"/>
        <v>0</v>
      </c>
      <c r="I195" s="131"/>
      <c r="J195" s="134">
        <f t="shared" si="7"/>
        <v>0</v>
      </c>
    </row>
    <row r="196" spans="1:10" ht="39.9" customHeight="1" x14ac:dyDescent="0.3">
      <c r="A196" s="8" t="s">
        <v>541</v>
      </c>
      <c r="B196" s="16">
        <v>43099</v>
      </c>
      <c r="C196" s="119" t="s">
        <v>542</v>
      </c>
      <c r="D196" s="116">
        <v>24</v>
      </c>
      <c r="E196" s="116">
        <v>23</v>
      </c>
      <c r="F196" s="116">
        <v>23</v>
      </c>
      <c r="G196" s="13">
        <v>482.86</v>
      </c>
      <c r="H196" s="133">
        <f t="shared" si="9"/>
        <v>11105.78</v>
      </c>
      <c r="I196" s="118" t="s">
        <v>370</v>
      </c>
      <c r="J196" s="134">
        <f t="shared" si="7"/>
        <v>70</v>
      </c>
    </row>
    <row r="197" spans="1:10" ht="39.9" customHeight="1" x14ac:dyDescent="0.3">
      <c r="A197" s="8" t="s">
        <v>543</v>
      </c>
      <c r="B197" s="16">
        <v>43099</v>
      </c>
      <c r="C197" s="119" t="s">
        <v>544</v>
      </c>
      <c r="D197" s="116">
        <v>63</v>
      </c>
      <c r="E197" s="116">
        <v>61</v>
      </c>
      <c r="F197" s="116">
        <v>61</v>
      </c>
      <c r="G197" s="13">
        <v>182.7</v>
      </c>
      <c r="H197" s="133">
        <f t="shared" si="9"/>
        <v>11144.699999999999</v>
      </c>
      <c r="I197" s="118" t="s">
        <v>372</v>
      </c>
      <c r="J197" s="134">
        <f t="shared" si="7"/>
        <v>185</v>
      </c>
    </row>
    <row r="198" spans="1:10" ht="39.9" customHeight="1" x14ac:dyDescent="0.3">
      <c r="A198" s="8" t="s">
        <v>543</v>
      </c>
      <c r="B198" s="16">
        <v>43099</v>
      </c>
      <c r="C198" s="119" t="s">
        <v>545</v>
      </c>
      <c r="D198" s="135"/>
      <c r="E198" s="135"/>
      <c r="F198" s="116">
        <v>10</v>
      </c>
      <c r="G198" s="42">
        <v>295.39</v>
      </c>
      <c r="H198" s="133">
        <f t="shared" si="9"/>
        <v>2953.8999999999996</v>
      </c>
      <c r="I198" s="118" t="s">
        <v>370</v>
      </c>
      <c r="J198" s="134">
        <f t="shared" si="7"/>
        <v>10</v>
      </c>
    </row>
    <row r="199" spans="1:10" ht="39.9" customHeight="1" x14ac:dyDescent="0.3">
      <c r="A199" s="8" t="s">
        <v>543</v>
      </c>
      <c r="B199" s="16">
        <v>43099</v>
      </c>
      <c r="C199" s="119" t="s">
        <v>545</v>
      </c>
      <c r="D199" s="116">
        <v>31</v>
      </c>
      <c r="E199" s="116">
        <v>27</v>
      </c>
      <c r="F199" s="116">
        <v>14</v>
      </c>
      <c r="G199" s="42">
        <v>295.39</v>
      </c>
      <c r="H199" s="133">
        <f t="shared" si="9"/>
        <v>4135.46</v>
      </c>
      <c r="I199" s="118" t="s">
        <v>372</v>
      </c>
      <c r="J199" s="134">
        <f t="shared" si="7"/>
        <v>72</v>
      </c>
    </row>
    <row r="200" spans="1:10" ht="39.9" customHeight="1" x14ac:dyDescent="0.3">
      <c r="A200" s="8" t="s">
        <v>543</v>
      </c>
      <c r="B200" s="16">
        <v>43099</v>
      </c>
      <c r="C200" s="119" t="s">
        <v>546</v>
      </c>
      <c r="D200" s="116">
        <v>25</v>
      </c>
      <c r="E200" s="116">
        <v>25</v>
      </c>
      <c r="F200" s="116">
        <v>25</v>
      </c>
      <c r="G200" s="42">
        <v>729</v>
      </c>
      <c r="H200" s="133">
        <f t="shared" si="9"/>
        <v>18225</v>
      </c>
      <c r="I200" s="118" t="s">
        <v>372</v>
      </c>
      <c r="J200" s="134">
        <f t="shared" si="7"/>
        <v>75</v>
      </c>
    </row>
    <row r="201" spans="1:10" ht="39.9" customHeight="1" x14ac:dyDescent="0.35">
      <c r="A201" s="8" t="s">
        <v>547</v>
      </c>
      <c r="B201" s="16">
        <v>43099</v>
      </c>
      <c r="C201" s="121" t="s">
        <v>548</v>
      </c>
      <c r="D201" s="116">
        <v>40</v>
      </c>
      <c r="E201" s="116">
        <v>39</v>
      </c>
      <c r="F201" s="116">
        <v>38</v>
      </c>
      <c r="G201" s="120">
        <v>240</v>
      </c>
      <c r="H201" s="133">
        <f t="shared" si="9"/>
        <v>9120</v>
      </c>
      <c r="I201" s="118" t="s">
        <v>372</v>
      </c>
      <c r="J201" s="134">
        <f t="shared" si="7"/>
        <v>117</v>
      </c>
    </row>
    <row r="202" spans="1:10" ht="18.75" hidden="1" customHeight="1" x14ac:dyDescent="0.35">
      <c r="A202" s="8" t="s">
        <v>567</v>
      </c>
      <c r="B202" s="16">
        <v>43099</v>
      </c>
      <c r="C202" s="121" t="s">
        <v>705</v>
      </c>
      <c r="D202" s="116">
        <v>0</v>
      </c>
      <c r="E202" s="131"/>
      <c r="F202" s="131"/>
      <c r="G202" s="120">
        <v>5</v>
      </c>
      <c r="H202" s="133">
        <f t="shared" ref="H202:H237" si="10">+F202*G202</f>
        <v>0</v>
      </c>
      <c r="I202" s="131"/>
      <c r="J202" s="134">
        <f t="shared" ref="J202:J265" si="11">+D202+E202+F202</f>
        <v>0</v>
      </c>
    </row>
    <row r="203" spans="1:10" ht="18" hidden="1" x14ac:dyDescent="0.3">
      <c r="A203" s="8" t="s">
        <v>706</v>
      </c>
      <c r="B203" s="16">
        <v>43615</v>
      </c>
      <c r="C203" s="119" t="s">
        <v>707</v>
      </c>
      <c r="D203" s="116">
        <v>0</v>
      </c>
      <c r="E203" s="131"/>
      <c r="F203" s="131"/>
      <c r="G203" s="13">
        <v>430.7</v>
      </c>
      <c r="H203" s="133">
        <f t="shared" si="10"/>
        <v>0</v>
      </c>
      <c r="I203" s="131"/>
      <c r="J203" s="134">
        <f t="shared" si="11"/>
        <v>0</v>
      </c>
    </row>
    <row r="204" spans="1:10" ht="39.9" customHeight="1" x14ac:dyDescent="0.35">
      <c r="A204" s="8" t="s">
        <v>416</v>
      </c>
      <c r="B204" s="16">
        <v>43099</v>
      </c>
      <c r="C204" s="121" t="s">
        <v>613</v>
      </c>
      <c r="D204" s="116">
        <v>114</v>
      </c>
      <c r="E204" s="116">
        <v>114</v>
      </c>
      <c r="F204" s="15"/>
      <c r="G204" s="13">
        <v>607</v>
      </c>
      <c r="H204" s="133">
        <f t="shared" si="10"/>
        <v>0</v>
      </c>
      <c r="I204" s="131"/>
      <c r="J204" s="134">
        <f t="shared" si="11"/>
        <v>228</v>
      </c>
    </row>
    <row r="205" spans="1:10" ht="39.9" customHeight="1" x14ac:dyDescent="0.35">
      <c r="A205" s="8" t="s">
        <v>549</v>
      </c>
      <c r="B205" s="16">
        <v>43830</v>
      </c>
      <c r="C205" s="121" t="s">
        <v>550</v>
      </c>
      <c r="D205" s="136"/>
      <c r="E205" s="136"/>
      <c r="F205" s="116">
        <f>110+2</f>
        <v>112</v>
      </c>
      <c r="G205" s="13">
        <v>607</v>
      </c>
      <c r="H205" s="133">
        <f t="shared" si="10"/>
        <v>67984</v>
      </c>
      <c r="I205" s="118" t="s">
        <v>370</v>
      </c>
      <c r="J205" s="134">
        <f t="shared" si="11"/>
        <v>112</v>
      </c>
    </row>
    <row r="206" spans="1:10" ht="39.9" customHeight="1" x14ac:dyDescent="0.35">
      <c r="A206" s="8" t="s">
        <v>551</v>
      </c>
      <c r="B206" s="16">
        <v>43099</v>
      </c>
      <c r="C206" s="121" t="s">
        <v>552</v>
      </c>
      <c r="D206" s="116">
        <v>300</v>
      </c>
      <c r="E206" s="116">
        <v>285</v>
      </c>
      <c r="F206" s="116">
        <v>28</v>
      </c>
      <c r="G206" s="13">
        <v>5</v>
      </c>
      <c r="H206" s="133">
        <f t="shared" si="10"/>
        <v>140</v>
      </c>
      <c r="I206" s="118" t="s">
        <v>372</v>
      </c>
      <c r="J206" s="134">
        <f t="shared" si="11"/>
        <v>613</v>
      </c>
    </row>
    <row r="207" spans="1:10" ht="39.9" customHeight="1" x14ac:dyDescent="0.3">
      <c r="A207" s="8" t="s">
        <v>553</v>
      </c>
      <c r="B207" s="16">
        <v>43099</v>
      </c>
      <c r="C207" s="119" t="s">
        <v>554</v>
      </c>
      <c r="D207" s="116">
        <v>28</v>
      </c>
      <c r="E207" s="116">
        <v>28</v>
      </c>
      <c r="F207" s="116">
        <v>275</v>
      </c>
      <c r="G207" s="13">
        <v>5</v>
      </c>
      <c r="H207" s="133">
        <f t="shared" si="10"/>
        <v>1375</v>
      </c>
      <c r="I207" s="118" t="s">
        <v>372</v>
      </c>
      <c r="J207" s="134">
        <f t="shared" si="11"/>
        <v>331</v>
      </c>
    </row>
    <row r="208" spans="1:10" ht="39.9" customHeight="1" x14ac:dyDescent="0.35">
      <c r="A208" s="8" t="s">
        <v>411</v>
      </c>
      <c r="B208" s="16">
        <v>43099</v>
      </c>
      <c r="C208" s="121" t="s">
        <v>555</v>
      </c>
      <c r="D208" s="116">
        <v>108</v>
      </c>
      <c r="E208" s="116">
        <v>100</v>
      </c>
      <c r="F208" s="116">
        <v>98</v>
      </c>
      <c r="G208" s="13">
        <v>68.88</v>
      </c>
      <c r="H208" s="133">
        <f t="shared" si="10"/>
        <v>6750.24</v>
      </c>
      <c r="I208" s="118" t="s">
        <v>372</v>
      </c>
      <c r="J208" s="134">
        <f t="shared" si="11"/>
        <v>306</v>
      </c>
    </row>
    <row r="209" spans="1:10" ht="18.75" hidden="1" customHeight="1" x14ac:dyDescent="0.35">
      <c r="A209" s="8" t="s">
        <v>572</v>
      </c>
      <c r="B209" s="16">
        <v>43099</v>
      </c>
      <c r="C209" s="121" t="s">
        <v>708</v>
      </c>
      <c r="D209" s="116">
        <v>0</v>
      </c>
      <c r="E209" s="131"/>
      <c r="F209" s="131"/>
      <c r="G209" s="13">
        <v>92.8</v>
      </c>
      <c r="H209" s="133">
        <f t="shared" si="10"/>
        <v>0</v>
      </c>
      <c r="I209" s="131"/>
      <c r="J209" s="134">
        <f t="shared" si="11"/>
        <v>0</v>
      </c>
    </row>
    <row r="210" spans="1:10" ht="18.75" hidden="1" customHeight="1" x14ac:dyDescent="0.35">
      <c r="A210" s="8" t="s">
        <v>572</v>
      </c>
      <c r="B210" s="16">
        <v>43099</v>
      </c>
      <c r="C210" s="121" t="s">
        <v>709</v>
      </c>
      <c r="D210" s="116">
        <v>0</v>
      </c>
      <c r="E210" s="131"/>
      <c r="F210" s="131"/>
      <c r="G210" s="13">
        <v>76.14</v>
      </c>
      <c r="H210" s="133">
        <f t="shared" si="10"/>
        <v>0</v>
      </c>
      <c r="I210" s="131"/>
      <c r="J210" s="134">
        <f t="shared" si="11"/>
        <v>0</v>
      </c>
    </row>
    <row r="211" spans="1:10" ht="39.9" customHeight="1" x14ac:dyDescent="0.35">
      <c r="A211" s="8" t="s">
        <v>411</v>
      </c>
      <c r="B211" s="16">
        <v>43099</v>
      </c>
      <c r="C211" s="121" t="s">
        <v>556</v>
      </c>
      <c r="D211" s="116">
        <v>174</v>
      </c>
      <c r="E211" s="116">
        <v>166</v>
      </c>
      <c r="F211" s="116">
        <v>163</v>
      </c>
      <c r="G211" s="13">
        <v>17.12</v>
      </c>
      <c r="H211" s="133">
        <f t="shared" si="10"/>
        <v>2790.56</v>
      </c>
      <c r="I211" s="118" t="s">
        <v>372</v>
      </c>
      <c r="J211" s="134">
        <f t="shared" si="11"/>
        <v>503</v>
      </c>
    </row>
    <row r="212" spans="1:10" ht="39.9" customHeight="1" x14ac:dyDescent="0.35">
      <c r="A212" s="8" t="s">
        <v>411</v>
      </c>
      <c r="B212" s="16">
        <v>43099</v>
      </c>
      <c r="C212" s="121" t="s">
        <v>557</v>
      </c>
      <c r="D212" s="116">
        <v>1650</v>
      </c>
      <c r="E212" s="116">
        <v>1650</v>
      </c>
      <c r="F212" s="116">
        <v>1625</v>
      </c>
      <c r="G212" s="13">
        <v>13.51</v>
      </c>
      <c r="H212" s="133">
        <f t="shared" si="10"/>
        <v>21953.75</v>
      </c>
      <c r="I212" s="118" t="s">
        <v>370</v>
      </c>
      <c r="J212" s="134">
        <f t="shared" si="11"/>
        <v>4925</v>
      </c>
    </row>
    <row r="213" spans="1:10" ht="39.9" customHeight="1" x14ac:dyDescent="0.35">
      <c r="A213" s="8" t="s">
        <v>411</v>
      </c>
      <c r="B213" s="16">
        <v>43099</v>
      </c>
      <c r="C213" s="121" t="s">
        <v>558</v>
      </c>
      <c r="D213" s="116">
        <v>425</v>
      </c>
      <c r="E213" s="116">
        <v>425</v>
      </c>
      <c r="F213" s="116">
        <f>75+350</f>
        <v>425</v>
      </c>
      <c r="G213" s="13">
        <v>13.51</v>
      </c>
      <c r="H213" s="133">
        <f t="shared" si="10"/>
        <v>5741.75</v>
      </c>
      <c r="I213" s="118" t="s">
        <v>370</v>
      </c>
      <c r="J213" s="134">
        <f t="shared" si="11"/>
        <v>1275</v>
      </c>
    </row>
    <row r="214" spans="1:10" ht="37.5" hidden="1" customHeight="1" x14ac:dyDescent="0.35">
      <c r="A214" s="8" t="s">
        <v>710</v>
      </c>
      <c r="B214" s="16">
        <v>43099</v>
      </c>
      <c r="C214" s="121" t="s">
        <v>711</v>
      </c>
      <c r="D214" s="116">
        <v>0</v>
      </c>
      <c r="E214" s="131"/>
      <c r="F214" s="131"/>
      <c r="G214" s="13">
        <v>150</v>
      </c>
      <c r="H214" s="133">
        <f t="shared" si="10"/>
        <v>0</v>
      </c>
      <c r="I214" s="131"/>
      <c r="J214" s="134">
        <f t="shared" si="11"/>
        <v>0</v>
      </c>
    </row>
    <row r="215" spans="1:10" ht="18.75" hidden="1" customHeight="1" x14ac:dyDescent="0.35">
      <c r="A215" s="8" t="s">
        <v>710</v>
      </c>
      <c r="B215" s="16">
        <v>43099</v>
      </c>
      <c r="C215" s="121" t="s">
        <v>712</v>
      </c>
      <c r="D215" s="116">
        <v>0</v>
      </c>
      <c r="E215" s="131"/>
      <c r="F215" s="131"/>
      <c r="G215" s="13">
        <v>188</v>
      </c>
      <c r="H215" s="133">
        <f t="shared" si="10"/>
        <v>0</v>
      </c>
      <c r="I215" s="131"/>
      <c r="J215" s="134">
        <f t="shared" si="11"/>
        <v>0</v>
      </c>
    </row>
    <row r="216" spans="1:10" ht="39.9" customHeight="1" x14ac:dyDescent="0.35">
      <c r="A216" s="8" t="s">
        <v>411</v>
      </c>
      <c r="B216" s="16">
        <v>44673</v>
      </c>
      <c r="C216" s="121" t="s">
        <v>559</v>
      </c>
      <c r="D216" s="116">
        <v>266</v>
      </c>
      <c r="E216" s="116">
        <v>266</v>
      </c>
      <c r="F216" s="116">
        <v>266</v>
      </c>
      <c r="G216" s="13">
        <v>13</v>
      </c>
      <c r="H216" s="133">
        <f t="shared" si="10"/>
        <v>3458</v>
      </c>
      <c r="I216" s="118" t="s">
        <v>372</v>
      </c>
      <c r="J216" s="134">
        <f t="shared" si="11"/>
        <v>798</v>
      </c>
    </row>
    <row r="217" spans="1:10" ht="39.9" customHeight="1" x14ac:dyDescent="0.35">
      <c r="A217" s="8" t="s">
        <v>411</v>
      </c>
      <c r="B217" s="16">
        <v>44673</v>
      </c>
      <c r="C217" s="121" t="s">
        <v>560</v>
      </c>
      <c r="D217" s="116">
        <v>2</v>
      </c>
      <c r="E217" s="116">
        <v>2</v>
      </c>
      <c r="F217" s="116">
        <v>2</v>
      </c>
      <c r="G217" s="13">
        <v>52</v>
      </c>
      <c r="H217" s="133">
        <f t="shared" si="10"/>
        <v>104</v>
      </c>
      <c r="I217" s="118" t="s">
        <v>372</v>
      </c>
      <c r="J217" s="134">
        <f t="shared" si="11"/>
        <v>6</v>
      </c>
    </row>
    <row r="218" spans="1:10" ht="39.9" customHeight="1" x14ac:dyDescent="0.35">
      <c r="A218" s="8" t="s">
        <v>421</v>
      </c>
      <c r="B218" s="16">
        <v>44679</v>
      </c>
      <c r="C218" s="121" t="s">
        <v>614</v>
      </c>
      <c r="D218" s="116">
        <v>39</v>
      </c>
      <c r="E218" s="116">
        <v>38</v>
      </c>
      <c r="F218" s="15">
        <v>0</v>
      </c>
      <c r="G218" s="13">
        <v>3819.2</v>
      </c>
      <c r="H218" s="133">
        <f t="shared" si="10"/>
        <v>0</v>
      </c>
      <c r="I218" s="131"/>
      <c r="J218" s="134">
        <f t="shared" si="11"/>
        <v>77</v>
      </c>
    </row>
    <row r="219" spans="1:10" ht="18.75" hidden="1" customHeight="1" x14ac:dyDescent="0.35">
      <c r="A219" s="8" t="s">
        <v>421</v>
      </c>
      <c r="B219" s="16">
        <v>43830</v>
      </c>
      <c r="C219" s="121" t="s">
        <v>713</v>
      </c>
      <c r="D219" s="116">
        <v>0</v>
      </c>
      <c r="E219" s="131"/>
      <c r="F219" s="131"/>
      <c r="G219" s="13">
        <v>2299</v>
      </c>
      <c r="H219" s="133">
        <f t="shared" si="10"/>
        <v>0</v>
      </c>
      <c r="I219" s="131"/>
      <c r="J219" s="134">
        <f t="shared" si="11"/>
        <v>0</v>
      </c>
    </row>
    <row r="220" spans="1:10" ht="37.5" hidden="1" customHeight="1" x14ac:dyDescent="0.35">
      <c r="A220" s="8" t="s">
        <v>421</v>
      </c>
      <c r="B220" s="16">
        <v>43830</v>
      </c>
      <c r="C220" s="121" t="s">
        <v>714</v>
      </c>
      <c r="D220" s="116">
        <v>0</v>
      </c>
      <c r="E220" s="131"/>
      <c r="F220" s="131"/>
      <c r="G220" s="13">
        <v>2299</v>
      </c>
      <c r="H220" s="133">
        <f t="shared" si="10"/>
        <v>0</v>
      </c>
      <c r="I220" s="131"/>
      <c r="J220" s="134">
        <f t="shared" si="11"/>
        <v>0</v>
      </c>
    </row>
    <row r="221" spans="1:10" ht="37.5" hidden="1" customHeight="1" x14ac:dyDescent="0.35">
      <c r="A221" s="8" t="s">
        <v>421</v>
      </c>
      <c r="B221" s="16">
        <v>43830</v>
      </c>
      <c r="C221" s="121" t="s">
        <v>715</v>
      </c>
      <c r="D221" s="116">
        <v>0</v>
      </c>
      <c r="E221" s="131"/>
      <c r="F221" s="131"/>
      <c r="G221" s="13">
        <v>1634.28</v>
      </c>
      <c r="H221" s="133">
        <f t="shared" si="10"/>
        <v>0</v>
      </c>
      <c r="I221" s="131"/>
      <c r="J221" s="134">
        <f t="shared" si="11"/>
        <v>0</v>
      </c>
    </row>
    <row r="222" spans="1:10" ht="37.5" hidden="1" customHeight="1" x14ac:dyDescent="0.35">
      <c r="A222" s="8" t="s">
        <v>421</v>
      </c>
      <c r="B222" s="16">
        <v>43830</v>
      </c>
      <c r="C222" s="121" t="s">
        <v>716</v>
      </c>
      <c r="D222" s="116">
        <v>0</v>
      </c>
      <c r="E222" s="131"/>
      <c r="F222" s="131"/>
      <c r="G222" s="13">
        <v>5546</v>
      </c>
      <c r="H222" s="133">
        <f t="shared" si="10"/>
        <v>0</v>
      </c>
      <c r="I222" s="131"/>
      <c r="J222" s="134">
        <f t="shared" si="11"/>
        <v>0</v>
      </c>
    </row>
    <row r="223" spans="1:10" ht="18.75" hidden="1" customHeight="1" x14ac:dyDescent="0.35">
      <c r="A223" s="8" t="s">
        <v>421</v>
      </c>
      <c r="B223" s="16">
        <v>43830</v>
      </c>
      <c r="C223" s="121" t="s">
        <v>717</v>
      </c>
      <c r="D223" s="116">
        <v>0</v>
      </c>
      <c r="E223" s="131"/>
      <c r="F223" s="131"/>
      <c r="G223" s="13">
        <v>1634.28</v>
      </c>
      <c r="H223" s="133">
        <f t="shared" si="10"/>
        <v>0</v>
      </c>
      <c r="I223" s="131"/>
      <c r="J223" s="134">
        <f t="shared" si="11"/>
        <v>0</v>
      </c>
    </row>
    <row r="224" spans="1:10" ht="18.75" hidden="1" customHeight="1" x14ac:dyDescent="0.35">
      <c r="A224" s="8" t="s">
        <v>421</v>
      </c>
      <c r="B224" s="16">
        <v>43830</v>
      </c>
      <c r="C224" s="121" t="s">
        <v>718</v>
      </c>
      <c r="D224" s="116">
        <v>0</v>
      </c>
      <c r="E224" s="131"/>
      <c r="F224" s="131"/>
      <c r="G224" s="13">
        <v>5546</v>
      </c>
      <c r="H224" s="133">
        <f t="shared" si="10"/>
        <v>0</v>
      </c>
      <c r="I224" s="131"/>
      <c r="J224" s="134">
        <f t="shared" si="11"/>
        <v>0</v>
      </c>
    </row>
    <row r="225" spans="1:10" ht="39.9" customHeight="1" x14ac:dyDescent="0.35">
      <c r="A225" s="8" t="s">
        <v>411</v>
      </c>
      <c r="B225" s="16">
        <v>44673</v>
      </c>
      <c r="C225" s="121" t="s">
        <v>561</v>
      </c>
      <c r="D225" s="116">
        <v>20</v>
      </c>
      <c r="E225" s="116">
        <v>19</v>
      </c>
      <c r="F225" s="116">
        <v>19</v>
      </c>
      <c r="G225" s="13">
        <v>6692</v>
      </c>
      <c r="H225" s="133">
        <f t="shared" si="10"/>
        <v>127148</v>
      </c>
      <c r="I225" s="118" t="s">
        <v>370</v>
      </c>
      <c r="J225" s="134">
        <f t="shared" si="11"/>
        <v>58</v>
      </c>
    </row>
    <row r="226" spans="1:10" ht="39.9" customHeight="1" x14ac:dyDescent="0.35">
      <c r="A226" s="8" t="s">
        <v>562</v>
      </c>
      <c r="B226" s="16">
        <v>44679</v>
      </c>
      <c r="C226" s="121" t="s">
        <v>563</v>
      </c>
      <c r="D226" s="136"/>
      <c r="E226" s="136"/>
      <c r="F226" s="116">
        <v>38</v>
      </c>
      <c r="G226" s="13">
        <v>6692.4</v>
      </c>
      <c r="H226" s="133">
        <f t="shared" si="10"/>
        <v>254311.19999999998</v>
      </c>
      <c r="I226" s="118" t="s">
        <v>370</v>
      </c>
      <c r="J226" s="134">
        <f t="shared" si="11"/>
        <v>38</v>
      </c>
    </row>
    <row r="227" spans="1:10" ht="18.75" hidden="1" customHeight="1" x14ac:dyDescent="0.35">
      <c r="A227" s="8" t="s">
        <v>421</v>
      </c>
      <c r="B227" s="16">
        <v>43829</v>
      </c>
      <c r="C227" s="121" t="s">
        <v>615</v>
      </c>
      <c r="D227" s="116"/>
      <c r="E227"/>
      <c r="F227" s="131"/>
      <c r="G227" s="13">
        <v>6692.4</v>
      </c>
      <c r="H227" s="133">
        <f t="shared" si="10"/>
        <v>0</v>
      </c>
      <c r="I227" s="131"/>
      <c r="J227" s="134">
        <f t="shared" si="11"/>
        <v>0</v>
      </c>
    </row>
    <row r="228" spans="1:10" ht="18.75" hidden="1" customHeight="1" x14ac:dyDescent="0.35">
      <c r="A228" s="8" t="s">
        <v>421</v>
      </c>
      <c r="B228" s="16">
        <v>43829</v>
      </c>
      <c r="C228" s="121" t="s">
        <v>615</v>
      </c>
      <c r="D228"/>
      <c r="E228" s="131"/>
      <c r="F228" s="131"/>
      <c r="G228" s="13">
        <v>6692.4</v>
      </c>
      <c r="H228" s="133">
        <f t="shared" si="10"/>
        <v>0</v>
      </c>
      <c r="I228" s="131"/>
      <c r="J228" s="134">
        <f t="shared" si="11"/>
        <v>0</v>
      </c>
    </row>
    <row r="229" spans="1:10" ht="18.75" hidden="1" customHeight="1" x14ac:dyDescent="0.35">
      <c r="A229" s="8" t="s">
        <v>421</v>
      </c>
      <c r="B229" s="16">
        <v>43830</v>
      </c>
      <c r="C229" s="121" t="s">
        <v>719</v>
      </c>
      <c r="D229" s="116">
        <v>0</v>
      </c>
      <c r="E229" s="131"/>
      <c r="F229" s="131"/>
      <c r="G229" s="13">
        <v>1433.68</v>
      </c>
      <c r="H229" s="133">
        <f t="shared" si="10"/>
        <v>0</v>
      </c>
      <c r="I229" s="131"/>
      <c r="J229" s="134">
        <f t="shared" si="11"/>
        <v>0</v>
      </c>
    </row>
    <row r="230" spans="1:10" ht="18.75" hidden="1" customHeight="1" x14ac:dyDescent="0.35">
      <c r="A230" s="8" t="s">
        <v>421</v>
      </c>
      <c r="B230" s="16">
        <v>43830</v>
      </c>
      <c r="C230" s="121" t="s">
        <v>720</v>
      </c>
      <c r="D230" s="116">
        <v>0</v>
      </c>
      <c r="E230" s="131"/>
      <c r="F230" s="131"/>
      <c r="G230" s="13">
        <v>1109.2</v>
      </c>
      <c r="H230" s="133">
        <f t="shared" si="10"/>
        <v>0</v>
      </c>
      <c r="I230" s="131"/>
      <c r="J230" s="134">
        <f t="shared" si="11"/>
        <v>0</v>
      </c>
    </row>
    <row r="231" spans="1:10" ht="18.75" hidden="1" customHeight="1" x14ac:dyDescent="0.35">
      <c r="A231" s="8" t="s">
        <v>421</v>
      </c>
      <c r="B231" s="16">
        <v>43830</v>
      </c>
      <c r="C231" s="121" t="s">
        <v>721</v>
      </c>
      <c r="D231" s="116">
        <v>0</v>
      </c>
      <c r="E231" s="131"/>
      <c r="F231" s="131"/>
      <c r="G231" s="13">
        <v>1109.2</v>
      </c>
      <c r="H231" s="133">
        <f t="shared" si="10"/>
        <v>0</v>
      </c>
      <c r="I231" s="131"/>
      <c r="J231" s="134">
        <f t="shared" si="11"/>
        <v>0</v>
      </c>
    </row>
    <row r="232" spans="1:10" ht="18.75" hidden="1" customHeight="1" x14ac:dyDescent="0.35">
      <c r="A232" s="8" t="s">
        <v>423</v>
      </c>
      <c r="B232" s="16">
        <v>43099</v>
      </c>
      <c r="C232" s="121" t="s">
        <v>722</v>
      </c>
      <c r="D232" s="116">
        <v>0</v>
      </c>
      <c r="E232" s="131"/>
      <c r="F232" s="131"/>
      <c r="G232" s="13">
        <v>1711</v>
      </c>
      <c r="H232" s="133">
        <f t="shared" si="10"/>
        <v>0</v>
      </c>
      <c r="I232" s="131"/>
      <c r="J232" s="134">
        <f t="shared" si="11"/>
        <v>0</v>
      </c>
    </row>
    <row r="233" spans="1:10" ht="18.75" hidden="1" customHeight="1" x14ac:dyDescent="0.35">
      <c r="A233" s="8" t="s">
        <v>423</v>
      </c>
      <c r="B233" s="16">
        <v>43099</v>
      </c>
      <c r="C233" s="121" t="s">
        <v>723</v>
      </c>
      <c r="D233" s="116">
        <v>0</v>
      </c>
      <c r="E233" s="131"/>
      <c r="F233" s="131"/>
      <c r="G233" s="13">
        <v>1713</v>
      </c>
      <c r="H233" s="133">
        <f t="shared" si="10"/>
        <v>0</v>
      </c>
      <c r="I233" s="131"/>
      <c r="J233" s="134">
        <f t="shared" si="11"/>
        <v>0</v>
      </c>
    </row>
    <row r="234" spans="1:10" ht="39.9" customHeight="1" x14ac:dyDescent="0.35">
      <c r="A234" s="8" t="s">
        <v>413</v>
      </c>
      <c r="B234" s="16">
        <v>44673</v>
      </c>
      <c r="C234" s="121" t="s">
        <v>564</v>
      </c>
      <c r="D234" s="116">
        <v>1</v>
      </c>
      <c r="E234" s="116">
        <v>1</v>
      </c>
      <c r="F234" s="116">
        <v>1</v>
      </c>
      <c r="G234" s="13">
        <v>1713</v>
      </c>
      <c r="H234" s="133">
        <f t="shared" si="10"/>
        <v>1713</v>
      </c>
      <c r="I234" s="118" t="s">
        <v>370</v>
      </c>
      <c r="J234" s="134">
        <f t="shared" si="11"/>
        <v>3</v>
      </c>
    </row>
    <row r="235" spans="1:10" ht="39.9" customHeight="1" x14ac:dyDescent="0.35">
      <c r="A235" s="8" t="s">
        <v>565</v>
      </c>
      <c r="B235" s="16">
        <v>44709</v>
      </c>
      <c r="C235" s="121" t="s">
        <v>566</v>
      </c>
      <c r="D235" s="116">
        <v>4</v>
      </c>
      <c r="E235" s="116">
        <v>2</v>
      </c>
      <c r="F235" s="116">
        <v>2</v>
      </c>
      <c r="G235" s="13">
        <v>1712</v>
      </c>
      <c r="H235" s="133">
        <f t="shared" si="10"/>
        <v>3424</v>
      </c>
      <c r="I235" s="118" t="s">
        <v>372</v>
      </c>
      <c r="J235" s="134">
        <f t="shared" si="11"/>
        <v>8</v>
      </c>
    </row>
    <row r="236" spans="1:10" ht="18.75" hidden="1" customHeight="1" x14ac:dyDescent="0.35">
      <c r="A236" s="8" t="s">
        <v>423</v>
      </c>
      <c r="B236" s="16">
        <v>43099</v>
      </c>
      <c r="C236" s="121" t="s">
        <v>724</v>
      </c>
      <c r="D236" s="116">
        <v>0</v>
      </c>
      <c r="E236" s="131"/>
      <c r="F236" s="131"/>
      <c r="G236" s="13">
        <v>1713</v>
      </c>
      <c r="H236" s="133">
        <f t="shared" si="10"/>
        <v>0</v>
      </c>
      <c r="I236" s="131"/>
      <c r="J236" s="134">
        <f t="shared" si="11"/>
        <v>0</v>
      </c>
    </row>
    <row r="237" spans="1:10" ht="39.9" customHeight="1" x14ac:dyDescent="0.35">
      <c r="A237" s="8" t="s">
        <v>567</v>
      </c>
      <c r="B237" s="16">
        <v>43099</v>
      </c>
      <c r="C237" s="121" t="s">
        <v>568</v>
      </c>
      <c r="D237" s="116">
        <v>3</v>
      </c>
      <c r="E237" s="116">
        <v>3</v>
      </c>
      <c r="F237" s="116">
        <v>3</v>
      </c>
      <c r="G237" s="13">
        <v>575</v>
      </c>
      <c r="H237" s="133">
        <f t="shared" si="10"/>
        <v>1725</v>
      </c>
      <c r="I237" s="118" t="s">
        <v>370</v>
      </c>
      <c r="J237" s="134">
        <f t="shared" si="11"/>
        <v>9</v>
      </c>
    </row>
    <row r="238" spans="1:10" ht="39.9" customHeight="1" x14ac:dyDescent="0.3">
      <c r="A238" s="8" t="s">
        <v>416</v>
      </c>
      <c r="B238" s="16">
        <v>43099</v>
      </c>
      <c r="C238" s="22" t="s">
        <v>569</v>
      </c>
      <c r="D238" s="137"/>
      <c r="E238" s="137"/>
      <c r="F238" s="11">
        <v>200</v>
      </c>
      <c r="G238" s="13">
        <v>660.48</v>
      </c>
      <c r="H238" s="133">
        <f t="shared" ref="H238:H276" si="12">+F238*G238</f>
        <v>132096</v>
      </c>
      <c r="I238" s="118" t="s">
        <v>370</v>
      </c>
      <c r="J238" s="134">
        <f t="shared" si="11"/>
        <v>200</v>
      </c>
    </row>
    <row r="239" spans="1:10" ht="18.75" hidden="1" customHeight="1" x14ac:dyDescent="0.35">
      <c r="A239" s="8" t="s">
        <v>725</v>
      </c>
      <c r="B239" s="16">
        <v>43099</v>
      </c>
      <c r="C239" s="121" t="s">
        <v>726</v>
      </c>
      <c r="D239" s="116">
        <v>0</v>
      </c>
      <c r="E239" s="131"/>
      <c r="F239" s="131"/>
      <c r="G239" s="13">
        <v>3410.2</v>
      </c>
      <c r="H239" s="133">
        <f t="shared" si="12"/>
        <v>0</v>
      </c>
      <c r="I239" s="131"/>
      <c r="J239" s="134">
        <f t="shared" si="11"/>
        <v>0</v>
      </c>
    </row>
    <row r="240" spans="1:10" ht="39.9" customHeight="1" x14ac:dyDescent="0.35">
      <c r="A240" s="8" t="s">
        <v>616</v>
      </c>
      <c r="B240" s="16">
        <v>44847</v>
      </c>
      <c r="C240" s="121" t="s">
        <v>617</v>
      </c>
      <c r="D240" s="116"/>
      <c r="E240" s="116">
        <v>224</v>
      </c>
      <c r="F240" s="15"/>
      <c r="G240" s="13">
        <v>330.4</v>
      </c>
      <c r="H240" s="133">
        <f t="shared" si="12"/>
        <v>0</v>
      </c>
      <c r="I240" s="131"/>
      <c r="J240" s="134">
        <f t="shared" si="11"/>
        <v>224</v>
      </c>
    </row>
    <row r="241" spans="1:10" ht="39.9" customHeight="1" x14ac:dyDescent="0.35">
      <c r="A241" s="8" t="s">
        <v>340</v>
      </c>
      <c r="B241" s="9">
        <v>44062</v>
      </c>
      <c r="C241" s="122" t="s">
        <v>727</v>
      </c>
      <c r="D241" s="116">
        <v>224</v>
      </c>
      <c r="E241" s="15"/>
      <c r="F241" s="15"/>
      <c r="G241" s="123">
        <v>135</v>
      </c>
      <c r="H241" s="133">
        <f t="shared" si="12"/>
        <v>0</v>
      </c>
      <c r="I241" s="131"/>
      <c r="J241" s="134">
        <f t="shared" si="11"/>
        <v>224</v>
      </c>
    </row>
    <row r="242" spans="1:10" ht="39.9" customHeight="1" x14ac:dyDescent="0.35">
      <c r="A242" s="8" t="s">
        <v>425</v>
      </c>
      <c r="B242" s="16">
        <v>43099</v>
      </c>
      <c r="C242" s="122" t="s">
        <v>570</v>
      </c>
      <c r="D242" s="138">
        <v>0</v>
      </c>
      <c r="E242" s="116">
        <v>10</v>
      </c>
      <c r="F242" s="116">
        <v>10</v>
      </c>
      <c r="G242" s="123">
        <v>1750</v>
      </c>
      <c r="H242" s="133">
        <f t="shared" si="12"/>
        <v>17500</v>
      </c>
      <c r="I242" s="118" t="s">
        <v>372</v>
      </c>
      <c r="J242" s="134">
        <f t="shared" si="11"/>
        <v>20</v>
      </c>
    </row>
    <row r="243" spans="1:10" ht="18.75" hidden="1" customHeight="1" x14ac:dyDescent="0.35">
      <c r="A243" s="8" t="s">
        <v>578</v>
      </c>
      <c r="B243" s="16">
        <v>43099</v>
      </c>
      <c r="C243" s="121" t="s">
        <v>728</v>
      </c>
      <c r="D243" s="116">
        <v>0</v>
      </c>
      <c r="E243" s="131"/>
      <c r="F243" s="131"/>
      <c r="G243" s="120">
        <v>0</v>
      </c>
      <c r="H243" s="133">
        <f t="shared" si="12"/>
        <v>0</v>
      </c>
      <c r="I243" s="131"/>
      <c r="J243" s="134">
        <f t="shared" si="11"/>
        <v>0</v>
      </c>
    </row>
    <row r="244" spans="1:10" ht="18.75" hidden="1" customHeight="1" x14ac:dyDescent="0.35">
      <c r="A244" s="8" t="s">
        <v>731</v>
      </c>
      <c r="B244" s="16">
        <v>44229</v>
      </c>
      <c r="C244" s="121" t="s">
        <v>732</v>
      </c>
      <c r="D244" s="116">
        <v>0</v>
      </c>
      <c r="E244" s="131"/>
      <c r="F244" s="131"/>
      <c r="G244" s="120">
        <v>53.93</v>
      </c>
      <c r="H244" s="133">
        <f t="shared" si="12"/>
        <v>0</v>
      </c>
      <c r="I244" s="131"/>
      <c r="J244" s="134">
        <f t="shared" si="11"/>
        <v>0</v>
      </c>
    </row>
    <row r="245" spans="1:10" ht="18.75" hidden="1" customHeight="1" x14ac:dyDescent="0.35">
      <c r="A245" s="8" t="s">
        <v>729</v>
      </c>
      <c r="B245" s="16">
        <v>43099</v>
      </c>
      <c r="C245" s="121" t="s">
        <v>730</v>
      </c>
      <c r="D245" s="116">
        <v>0</v>
      </c>
      <c r="E245" s="131"/>
      <c r="F245" s="131"/>
      <c r="G245" s="120">
        <v>23</v>
      </c>
      <c r="H245" s="133">
        <f t="shared" si="12"/>
        <v>0</v>
      </c>
      <c r="I245" s="131"/>
      <c r="J245" s="134">
        <f t="shared" si="11"/>
        <v>0</v>
      </c>
    </row>
    <row r="246" spans="1:10" ht="18.75" hidden="1" customHeight="1" x14ac:dyDescent="0.35">
      <c r="A246" s="8" t="s">
        <v>733</v>
      </c>
      <c r="B246" s="16">
        <v>44229</v>
      </c>
      <c r="C246" s="121" t="s">
        <v>734</v>
      </c>
      <c r="D246" s="116">
        <v>0</v>
      </c>
      <c r="E246" s="131"/>
      <c r="F246" s="131"/>
      <c r="G246" s="120">
        <v>61.02</v>
      </c>
      <c r="H246" s="133">
        <f t="shared" si="12"/>
        <v>0</v>
      </c>
      <c r="I246" s="131"/>
      <c r="J246" s="134">
        <f t="shared" si="11"/>
        <v>0</v>
      </c>
    </row>
    <row r="247" spans="1:10" ht="39.9" customHeight="1" x14ac:dyDescent="0.35">
      <c r="A247" s="8" t="s">
        <v>425</v>
      </c>
      <c r="B247" s="16">
        <v>43099</v>
      </c>
      <c r="C247" s="121" t="s">
        <v>571</v>
      </c>
      <c r="D247" s="116">
        <v>28</v>
      </c>
      <c r="E247" s="116">
        <v>26</v>
      </c>
      <c r="F247" s="116">
        <v>26</v>
      </c>
      <c r="G247" s="120">
        <v>176.4</v>
      </c>
      <c r="H247" s="133">
        <f t="shared" si="12"/>
        <v>4586.4000000000005</v>
      </c>
      <c r="I247" s="118" t="s">
        <v>372</v>
      </c>
      <c r="J247" s="134">
        <f t="shared" si="11"/>
        <v>80</v>
      </c>
    </row>
    <row r="248" spans="1:10" ht="18.75" hidden="1" customHeight="1" x14ac:dyDescent="0.35">
      <c r="A248" s="8" t="s">
        <v>580</v>
      </c>
      <c r="B248" s="16">
        <v>43099</v>
      </c>
      <c r="C248" s="121" t="s">
        <v>735</v>
      </c>
      <c r="D248" s="116">
        <v>0</v>
      </c>
      <c r="E248" s="131"/>
      <c r="F248" s="131"/>
      <c r="G248" s="120">
        <v>27.12</v>
      </c>
      <c r="H248" s="133">
        <f t="shared" si="12"/>
        <v>0</v>
      </c>
      <c r="I248" s="131"/>
      <c r="J248" s="134">
        <f t="shared" si="11"/>
        <v>0</v>
      </c>
    </row>
    <row r="249" spans="1:10" ht="39.9" customHeight="1" x14ac:dyDescent="0.35">
      <c r="A249" s="8" t="s">
        <v>572</v>
      </c>
      <c r="B249" s="16">
        <v>43099</v>
      </c>
      <c r="C249" s="121" t="s">
        <v>573</v>
      </c>
      <c r="D249" s="116">
        <v>14</v>
      </c>
      <c r="E249" s="116">
        <v>5</v>
      </c>
      <c r="F249" s="116">
        <v>5</v>
      </c>
      <c r="G249" s="120">
        <v>27.12</v>
      </c>
      <c r="H249" s="133">
        <f t="shared" si="12"/>
        <v>135.6</v>
      </c>
      <c r="I249" s="118" t="s">
        <v>372</v>
      </c>
      <c r="J249" s="134">
        <f t="shared" si="11"/>
        <v>24</v>
      </c>
    </row>
    <row r="250" spans="1:10" ht="18.75" hidden="1" customHeight="1" x14ac:dyDescent="0.35">
      <c r="A250" s="8" t="s">
        <v>580</v>
      </c>
      <c r="B250" s="16">
        <v>43099</v>
      </c>
      <c r="C250" s="121" t="s">
        <v>740</v>
      </c>
      <c r="D250" s="116">
        <v>0</v>
      </c>
      <c r="E250" s="131"/>
      <c r="F250" s="131"/>
      <c r="G250" s="120">
        <v>27.12</v>
      </c>
      <c r="H250" s="133">
        <f t="shared" si="12"/>
        <v>0</v>
      </c>
      <c r="I250" s="131"/>
      <c r="J250" s="134">
        <f t="shared" si="11"/>
        <v>0</v>
      </c>
    </row>
    <row r="251" spans="1:10" ht="18.75" hidden="1" customHeight="1" x14ac:dyDescent="0.35">
      <c r="A251" s="8" t="s">
        <v>580</v>
      </c>
      <c r="B251" s="16">
        <v>43099</v>
      </c>
      <c r="C251" s="121" t="s">
        <v>743</v>
      </c>
      <c r="D251" s="116">
        <v>0</v>
      </c>
      <c r="E251" s="131"/>
      <c r="F251" s="131"/>
      <c r="G251" s="120">
        <v>27.12</v>
      </c>
      <c r="H251" s="133">
        <f t="shared" si="12"/>
        <v>0</v>
      </c>
      <c r="I251" s="131"/>
      <c r="J251" s="134">
        <f t="shared" si="11"/>
        <v>0</v>
      </c>
    </row>
    <row r="252" spans="1:10" ht="18.75" hidden="1" customHeight="1" x14ac:dyDescent="0.35">
      <c r="A252" s="8" t="s">
        <v>580</v>
      </c>
      <c r="B252" s="16">
        <v>43099</v>
      </c>
      <c r="C252" s="121" t="s">
        <v>736</v>
      </c>
      <c r="D252" s="116">
        <v>0</v>
      </c>
      <c r="E252" s="131"/>
      <c r="F252" s="131"/>
      <c r="G252" s="120">
        <v>21.19</v>
      </c>
      <c r="H252" s="133">
        <f t="shared" si="12"/>
        <v>0</v>
      </c>
      <c r="I252" s="131"/>
      <c r="J252" s="134">
        <f t="shared" si="11"/>
        <v>0</v>
      </c>
    </row>
    <row r="253" spans="1:10" ht="18.75" hidden="1" customHeight="1" x14ac:dyDescent="0.35">
      <c r="A253" s="8" t="s">
        <v>580</v>
      </c>
      <c r="B253" s="16">
        <v>43099</v>
      </c>
      <c r="C253" s="121" t="s">
        <v>738</v>
      </c>
      <c r="D253" s="116">
        <v>0</v>
      </c>
      <c r="E253" s="131"/>
      <c r="F253" s="131"/>
      <c r="G253" s="120">
        <v>21.19</v>
      </c>
      <c r="H253" s="133">
        <f t="shared" si="12"/>
        <v>0</v>
      </c>
      <c r="I253" s="131"/>
      <c r="J253" s="134">
        <f t="shared" si="11"/>
        <v>0</v>
      </c>
    </row>
    <row r="254" spans="1:10" ht="18.75" hidden="1" customHeight="1" x14ac:dyDescent="0.35">
      <c r="A254" s="8" t="s">
        <v>580</v>
      </c>
      <c r="B254" s="16">
        <v>43099</v>
      </c>
      <c r="C254" s="121" t="s">
        <v>741</v>
      </c>
      <c r="D254" s="116">
        <v>0</v>
      </c>
      <c r="E254" s="131"/>
      <c r="F254" s="131"/>
      <c r="G254" s="120">
        <v>21.19</v>
      </c>
      <c r="H254" s="133">
        <f t="shared" si="12"/>
        <v>0</v>
      </c>
      <c r="I254" s="131"/>
      <c r="J254" s="134">
        <f t="shared" si="11"/>
        <v>0</v>
      </c>
    </row>
    <row r="255" spans="1:10" ht="18.75" hidden="1" customHeight="1" x14ac:dyDescent="0.35">
      <c r="A255" s="8" t="s">
        <v>580</v>
      </c>
      <c r="B255" s="16">
        <v>43099</v>
      </c>
      <c r="C255" s="121" t="s">
        <v>744</v>
      </c>
      <c r="D255" s="116">
        <v>0</v>
      </c>
      <c r="E255" s="131"/>
      <c r="F255" s="131"/>
      <c r="G255" s="120">
        <v>21.19</v>
      </c>
      <c r="H255" s="133">
        <f t="shared" si="12"/>
        <v>0</v>
      </c>
      <c r="I255" s="131"/>
      <c r="J255" s="134">
        <f t="shared" si="11"/>
        <v>0</v>
      </c>
    </row>
    <row r="256" spans="1:10" ht="18.75" hidden="1" customHeight="1" x14ac:dyDescent="0.35">
      <c r="A256" s="8" t="s">
        <v>580</v>
      </c>
      <c r="B256" s="16">
        <v>43099</v>
      </c>
      <c r="C256" s="121" t="s">
        <v>737</v>
      </c>
      <c r="D256" s="116">
        <v>0</v>
      </c>
      <c r="E256" s="131"/>
      <c r="F256" s="131"/>
      <c r="G256" s="120">
        <v>10.5</v>
      </c>
      <c r="H256" s="133">
        <f t="shared" si="12"/>
        <v>0</v>
      </c>
      <c r="I256" s="131"/>
      <c r="J256" s="134">
        <f t="shared" si="11"/>
        <v>0</v>
      </c>
    </row>
    <row r="257" spans="1:10" ht="18.75" hidden="1" customHeight="1" x14ac:dyDescent="0.35">
      <c r="A257" s="8" t="s">
        <v>580</v>
      </c>
      <c r="B257" s="16">
        <v>43099</v>
      </c>
      <c r="C257" s="121" t="s">
        <v>739</v>
      </c>
      <c r="D257" s="116">
        <v>0</v>
      </c>
      <c r="E257" s="131"/>
      <c r="F257" s="131"/>
      <c r="G257" s="120">
        <v>10.5</v>
      </c>
      <c r="H257" s="133">
        <f t="shared" si="12"/>
        <v>0</v>
      </c>
      <c r="I257" s="131"/>
      <c r="J257" s="134">
        <f t="shared" si="11"/>
        <v>0</v>
      </c>
    </row>
    <row r="258" spans="1:10" ht="18.75" hidden="1" customHeight="1" x14ac:dyDescent="0.35">
      <c r="A258" s="8" t="s">
        <v>580</v>
      </c>
      <c r="B258" s="16">
        <v>43099</v>
      </c>
      <c r="C258" s="121" t="s">
        <v>742</v>
      </c>
      <c r="D258" s="116">
        <v>0</v>
      </c>
      <c r="E258" s="131"/>
      <c r="F258" s="131"/>
      <c r="G258" s="120">
        <v>10.5</v>
      </c>
      <c r="H258" s="133">
        <f t="shared" si="12"/>
        <v>0</v>
      </c>
      <c r="I258" s="131"/>
      <c r="J258" s="134">
        <f t="shared" si="11"/>
        <v>0</v>
      </c>
    </row>
    <row r="259" spans="1:10" ht="18.75" hidden="1" customHeight="1" x14ac:dyDescent="0.35">
      <c r="A259" s="8" t="s">
        <v>580</v>
      </c>
      <c r="B259" s="16">
        <v>43099</v>
      </c>
      <c r="C259" s="121" t="s">
        <v>745</v>
      </c>
      <c r="D259" s="116">
        <v>0</v>
      </c>
      <c r="E259" s="131"/>
      <c r="F259" s="131"/>
      <c r="G259" s="120">
        <v>10.5</v>
      </c>
      <c r="H259" s="133">
        <f t="shared" si="12"/>
        <v>0</v>
      </c>
      <c r="I259" s="131"/>
      <c r="J259" s="134">
        <f t="shared" si="11"/>
        <v>0</v>
      </c>
    </row>
    <row r="260" spans="1:10" ht="18.75" hidden="1" customHeight="1" x14ac:dyDescent="0.35">
      <c r="A260" s="8" t="s">
        <v>399</v>
      </c>
      <c r="B260" s="16">
        <v>43099</v>
      </c>
      <c r="C260" s="121" t="s">
        <v>746</v>
      </c>
      <c r="D260" s="116">
        <v>0</v>
      </c>
      <c r="E260" s="131"/>
      <c r="F260" s="131"/>
      <c r="G260" s="120">
        <v>120</v>
      </c>
      <c r="H260" s="133">
        <f t="shared" si="12"/>
        <v>0</v>
      </c>
      <c r="I260" s="131"/>
      <c r="J260" s="134">
        <f t="shared" si="11"/>
        <v>0</v>
      </c>
    </row>
    <row r="261" spans="1:10" ht="18.75" hidden="1" customHeight="1" x14ac:dyDescent="0.35">
      <c r="A261" s="8" t="s">
        <v>747</v>
      </c>
      <c r="B261" s="16">
        <v>43099</v>
      </c>
      <c r="C261" s="121" t="s">
        <v>748</v>
      </c>
      <c r="D261" s="116">
        <v>0</v>
      </c>
      <c r="E261" s="131"/>
      <c r="F261" s="131"/>
      <c r="G261" s="120">
        <v>4295.2</v>
      </c>
      <c r="H261" s="133">
        <f t="shared" si="12"/>
        <v>0</v>
      </c>
      <c r="I261" s="131"/>
      <c r="J261" s="134">
        <f t="shared" si="11"/>
        <v>0</v>
      </c>
    </row>
    <row r="262" spans="1:10" ht="18" hidden="1" x14ac:dyDescent="0.3">
      <c r="A262" s="8" t="s">
        <v>749</v>
      </c>
      <c r="B262" s="16">
        <v>43099</v>
      </c>
      <c r="C262" s="115" t="s">
        <v>750</v>
      </c>
      <c r="D262" s="116">
        <v>0</v>
      </c>
      <c r="E262" s="131"/>
      <c r="F262" s="131"/>
      <c r="G262" s="120">
        <v>6.03</v>
      </c>
      <c r="H262" s="133">
        <f t="shared" si="12"/>
        <v>0</v>
      </c>
      <c r="I262" s="131"/>
      <c r="J262" s="134">
        <f t="shared" si="11"/>
        <v>0</v>
      </c>
    </row>
    <row r="263" spans="1:10" ht="37.5" hidden="1" customHeight="1" x14ac:dyDescent="0.3">
      <c r="A263" s="8" t="s">
        <v>582</v>
      </c>
      <c r="B263" s="16">
        <v>43099</v>
      </c>
      <c r="C263" s="119" t="s">
        <v>751</v>
      </c>
      <c r="D263" s="116">
        <v>0</v>
      </c>
      <c r="E263" s="131"/>
      <c r="F263" s="131"/>
      <c r="G263" s="120">
        <v>9.43</v>
      </c>
      <c r="H263" s="133">
        <f t="shared" si="12"/>
        <v>0</v>
      </c>
      <c r="I263" s="131"/>
      <c r="J263" s="134">
        <f t="shared" si="11"/>
        <v>0</v>
      </c>
    </row>
    <row r="264" spans="1:10" ht="39.9" customHeight="1" x14ac:dyDescent="0.3">
      <c r="A264" s="8" t="s">
        <v>572</v>
      </c>
      <c r="B264" s="16">
        <v>43099</v>
      </c>
      <c r="C264" s="119" t="s">
        <v>574</v>
      </c>
      <c r="D264" s="116">
        <v>72</v>
      </c>
      <c r="E264" s="116">
        <v>52</v>
      </c>
      <c r="F264" s="116">
        <v>39</v>
      </c>
      <c r="G264" s="120">
        <v>9.43</v>
      </c>
      <c r="H264" s="133">
        <f t="shared" si="12"/>
        <v>367.77</v>
      </c>
      <c r="I264" s="118" t="s">
        <v>372</v>
      </c>
      <c r="J264" s="134">
        <f t="shared" si="11"/>
        <v>163</v>
      </c>
    </row>
    <row r="265" spans="1:10" ht="39.9" customHeight="1" x14ac:dyDescent="0.3">
      <c r="A265" s="8" t="s">
        <v>418</v>
      </c>
      <c r="B265" s="16">
        <v>43099</v>
      </c>
      <c r="C265" s="119" t="s">
        <v>575</v>
      </c>
      <c r="D265" s="116">
        <f>31+14</f>
        <v>45</v>
      </c>
      <c r="E265" s="116">
        <v>14</v>
      </c>
      <c r="F265" s="116">
        <v>7</v>
      </c>
      <c r="G265" s="120">
        <v>9.43</v>
      </c>
      <c r="H265" s="133">
        <f t="shared" si="12"/>
        <v>66.009999999999991</v>
      </c>
      <c r="I265" s="118" t="s">
        <v>372</v>
      </c>
      <c r="J265" s="134">
        <f t="shared" si="11"/>
        <v>66</v>
      </c>
    </row>
    <row r="266" spans="1:10" ht="18.75" hidden="1" customHeight="1" x14ac:dyDescent="0.3">
      <c r="A266" s="8" t="s">
        <v>582</v>
      </c>
      <c r="B266" s="16">
        <v>43099</v>
      </c>
      <c r="C266" s="119" t="s">
        <v>575</v>
      </c>
      <c r="D266" s="116"/>
      <c r="E266" s="131"/>
      <c r="F266" s="131"/>
      <c r="G266" s="120">
        <v>9.43</v>
      </c>
      <c r="H266" s="133">
        <f t="shared" si="12"/>
        <v>0</v>
      </c>
      <c r="I266" s="131"/>
      <c r="J266" s="134">
        <f t="shared" ref="J266:J316" si="13">+D266+E266+F266</f>
        <v>0</v>
      </c>
    </row>
    <row r="267" spans="1:10" ht="39.9" customHeight="1" x14ac:dyDescent="0.3">
      <c r="A267" s="8" t="s">
        <v>106</v>
      </c>
      <c r="B267" s="16">
        <v>43099</v>
      </c>
      <c r="C267" s="119" t="s">
        <v>576</v>
      </c>
      <c r="D267" s="135">
        <v>43</v>
      </c>
      <c r="E267" s="135">
        <v>35</v>
      </c>
      <c r="F267" s="116">
        <v>22</v>
      </c>
      <c r="G267" s="120">
        <v>9.43</v>
      </c>
      <c r="H267" s="133">
        <f t="shared" si="12"/>
        <v>207.45999999999998</v>
      </c>
      <c r="I267" s="118" t="s">
        <v>372</v>
      </c>
      <c r="J267" s="134">
        <f t="shared" si="13"/>
        <v>100</v>
      </c>
    </row>
    <row r="268" spans="1:10" ht="39.9" customHeight="1" x14ac:dyDescent="0.3">
      <c r="A268" s="8" t="s">
        <v>106</v>
      </c>
      <c r="B268" s="16">
        <v>43099</v>
      </c>
      <c r="C268" s="119" t="s">
        <v>577</v>
      </c>
      <c r="D268" s="116">
        <v>1186</v>
      </c>
      <c r="E268" s="116">
        <v>660</v>
      </c>
      <c r="F268" s="116">
        <v>1200</v>
      </c>
      <c r="G268" s="13">
        <v>237</v>
      </c>
      <c r="H268" s="133">
        <f t="shared" si="12"/>
        <v>284400</v>
      </c>
      <c r="I268" s="118" t="s">
        <v>370</v>
      </c>
      <c r="J268" s="134">
        <f t="shared" si="13"/>
        <v>3046</v>
      </c>
    </row>
    <row r="269" spans="1:10" ht="39.9" customHeight="1" x14ac:dyDescent="0.3">
      <c r="A269" s="8" t="s">
        <v>423</v>
      </c>
      <c r="B269" s="16">
        <v>43099</v>
      </c>
      <c r="C269" s="119" t="s">
        <v>577</v>
      </c>
      <c r="D269" s="135"/>
      <c r="E269" s="135"/>
      <c r="F269" s="116">
        <v>267</v>
      </c>
      <c r="G269" s="13">
        <v>141.94999999999999</v>
      </c>
      <c r="H269" s="133">
        <f t="shared" si="12"/>
        <v>37900.649999999994</v>
      </c>
      <c r="I269" s="118" t="s">
        <v>372</v>
      </c>
      <c r="J269" s="134">
        <f t="shared" si="13"/>
        <v>267</v>
      </c>
    </row>
    <row r="270" spans="1:10" ht="39.9" customHeight="1" x14ac:dyDescent="0.3">
      <c r="A270" s="8" t="s">
        <v>578</v>
      </c>
      <c r="B270" s="9">
        <v>43099</v>
      </c>
      <c r="C270" s="119" t="s">
        <v>579</v>
      </c>
      <c r="D270" s="116">
        <v>441</v>
      </c>
      <c r="E270" s="116">
        <v>440</v>
      </c>
      <c r="F270" s="116">
        <f>310+130</f>
        <v>440</v>
      </c>
      <c r="G270" s="120">
        <v>188.8</v>
      </c>
      <c r="H270" s="133">
        <f t="shared" si="12"/>
        <v>83072</v>
      </c>
      <c r="I270" s="118" t="s">
        <v>370</v>
      </c>
      <c r="J270" s="134">
        <f t="shared" si="13"/>
        <v>1321</v>
      </c>
    </row>
    <row r="271" spans="1:10" ht="39.9" customHeight="1" x14ac:dyDescent="0.3">
      <c r="A271" s="8" t="s">
        <v>580</v>
      </c>
      <c r="B271" s="16">
        <v>43099</v>
      </c>
      <c r="C271" s="119" t="s">
        <v>581</v>
      </c>
      <c r="D271" s="116">
        <v>141</v>
      </c>
      <c r="E271" s="116">
        <v>138</v>
      </c>
      <c r="F271" s="116">
        <f>44+90</f>
        <v>134</v>
      </c>
      <c r="G271" s="120">
        <v>188</v>
      </c>
      <c r="H271" s="133">
        <f t="shared" si="12"/>
        <v>25192</v>
      </c>
      <c r="I271" s="118" t="s">
        <v>370</v>
      </c>
      <c r="J271" s="134">
        <f t="shared" si="13"/>
        <v>413</v>
      </c>
    </row>
    <row r="272" spans="1:10" ht="39.9" customHeight="1" x14ac:dyDescent="0.3">
      <c r="A272" s="8" t="s">
        <v>582</v>
      </c>
      <c r="B272" s="16">
        <v>43099</v>
      </c>
      <c r="C272" s="119" t="s">
        <v>583</v>
      </c>
      <c r="D272" s="116">
        <v>13</v>
      </c>
      <c r="E272" s="116">
        <v>13</v>
      </c>
      <c r="F272" s="116">
        <v>13</v>
      </c>
      <c r="G272" s="120">
        <v>141.94999999999999</v>
      </c>
      <c r="H272" s="133">
        <f t="shared" si="12"/>
        <v>1845.35</v>
      </c>
      <c r="I272" s="118" t="s">
        <v>372</v>
      </c>
      <c r="J272" s="134">
        <f t="shared" si="13"/>
        <v>39</v>
      </c>
    </row>
    <row r="273" spans="1:10" ht="39.9" customHeight="1" x14ac:dyDescent="0.3">
      <c r="A273" s="8" t="s">
        <v>582</v>
      </c>
      <c r="B273" s="16">
        <v>43099</v>
      </c>
      <c r="C273" s="119" t="s">
        <v>584</v>
      </c>
      <c r="D273" s="116">
        <v>5</v>
      </c>
      <c r="E273" s="116">
        <v>1</v>
      </c>
      <c r="F273" s="116">
        <v>1</v>
      </c>
      <c r="G273" s="120">
        <v>464.4</v>
      </c>
      <c r="H273" s="133">
        <f t="shared" si="12"/>
        <v>464.4</v>
      </c>
      <c r="I273" s="118" t="s">
        <v>372</v>
      </c>
      <c r="J273" s="134">
        <f t="shared" si="13"/>
        <v>7</v>
      </c>
    </row>
    <row r="274" spans="1:10" ht="37.5" hidden="1" customHeight="1" x14ac:dyDescent="0.3">
      <c r="A274" s="8" t="s">
        <v>425</v>
      </c>
      <c r="B274" s="16">
        <v>43099</v>
      </c>
      <c r="C274" s="119" t="s">
        <v>752</v>
      </c>
      <c r="D274" s="116">
        <v>0</v>
      </c>
      <c r="E274" s="131"/>
      <c r="F274" s="131"/>
      <c r="G274" s="120">
        <v>467.4</v>
      </c>
      <c r="H274" s="133">
        <f t="shared" si="12"/>
        <v>0</v>
      </c>
      <c r="I274" s="131"/>
      <c r="J274" s="134">
        <f t="shared" si="13"/>
        <v>0</v>
      </c>
    </row>
    <row r="275" spans="1:10" ht="37.5" hidden="1" customHeight="1" x14ac:dyDescent="0.3">
      <c r="A275" s="8" t="s">
        <v>425</v>
      </c>
      <c r="B275" s="16">
        <v>43099</v>
      </c>
      <c r="C275" s="119" t="s">
        <v>753</v>
      </c>
      <c r="D275" s="116">
        <v>0</v>
      </c>
      <c r="E275" s="131"/>
      <c r="F275" s="131"/>
      <c r="G275" s="120">
        <v>320</v>
      </c>
      <c r="H275" s="133">
        <f t="shared" si="12"/>
        <v>0</v>
      </c>
      <c r="I275" s="131"/>
      <c r="J275" s="134">
        <f t="shared" si="13"/>
        <v>0</v>
      </c>
    </row>
    <row r="276" spans="1:10" ht="39.9" customHeight="1" x14ac:dyDescent="0.3">
      <c r="A276" s="8" t="s">
        <v>425</v>
      </c>
      <c r="B276" s="16">
        <v>43099</v>
      </c>
      <c r="C276" s="119" t="s">
        <v>585</v>
      </c>
      <c r="D276" s="116">
        <v>34</v>
      </c>
      <c r="E276" s="116">
        <v>36</v>
      </c>
      <c r="F276" s="116">
        <f>14+36</f>
        <v>50</v>
      </c>
      <c r="G276" s="120">
        <v>460.2</v>
      </c>
      <c r="H276" s="133">
        <f t="shared" si="12"/>
        <v>23010</v>
      </c>
      <c r="I276" s="118" t="s">
        <v>372</v>
      </c>
      <c r="J276" s="134">
        <f t="shared" si="13"/>
        <v>120</v>
      </c>
    </row>
    <row r="277" spans="1:10" ht="39.9" customHeight="1" x14ac:dyDescent="0.3">
      <c r="A277" s="8" t="s">
        <v>425</v>
      </c>
      <c r="B277" s="16">
        <v>43099</v>
      </c>
      <c r="C277" s="119" t="s">
        <v>586</v>
      </c>
      <c r="D277" s="116">
        <v>14</v>
      </c>
      <c r="E277" s="116">
        <v>14</v>
      </c>
      <c r="F277" s="15"/>
      <c r="G277" s="120">
        <v>460.2</v>
      </c>
      <c r="H277" s="133">
        <f t="shared" ref="H277:H306" si="14">+F277*G277</f>
        <v>0</v>
      </c>
      <c r="I277" s="131"/>
      <c r="J277" s="134">
        <f t="shared" si="13"/>
        <v>28</v>
      </c>
    </row>
    <row r="278" spans="1:10" ht="39.9" customHeight="1" x14ac:dyDescent="0.3">
      <c r="A278" s="8" t="s">
        <v>754</v>
      </c>
      <c r="B278" s="16">
        <v>43343</v>
      </c>
      <c r="C278" s="119" t="s">
        <v>755</v>
      </c>
      <c r="D278" s="116">
        <v>4</v>
      </c>
      <c r="E278" s="15"/>
      <c r="F278" s="15"/>
      <c r="G278" s="120">
        <v>245</v>
      </c>
      <c r="H278" s="133">
        <f t="shared" si="14"/>
        <v>0</v>
      </c>
      <c r="I278" s="131"/>
      <c r="J278" s="134">
        <f t="shared" si="13"/>
        <v>4</v>
      </c>
    </row>
    <row r="279" spans="1:10" ht="18.75" hidden="1" customHeight="1" x14ac:dyDescent="0.3">
      <c r="A279" s="8" t="s">
        <v>428</v>
      </c>
      <c r="B279" s="16">
        <v>43099</v>
      </c>
      <c r="C279" s="115" t="s">
        <v>756</v>
      </c>
      <c r="D279" s="116">
        <v>0</v>
      </c>
      <c r="E279" s="131"/>
      <c r="F279" s="131"/>
      <c r="G279" s="13">
        <v>0</v>
      </c>
      <c r="H279" s="133">
        <f t="shared" si="14"/>
        <v>0</v>
      </c>
      <c r="I279" s="131"/>
      <c r="J279" s="134">
        <f t="shared" si="13"/>
        <v>0</v>
      </c>
    </row>
    <row r="280" spans="1:10" ht="39.9" customHeight="1" x14ac:dyDescent="0.3">
      <c r="A280" s="8" t="s">
        <v>425</v>
      </c>
      <c r="B280" s="16">
        <v>43099</v>
      </c>
      <c r="C280" s="115" t="s">
        <v>587</v>
      </c>
      <c r="D280" s="116">
        <v>2744</v>
      </c>
      <c r="E280" s="116">
        <v>2724</v>
      </c>
      <c r="F280" s="116">
        <f>2700+9</f>
        <v>2709</v>
      </c>
      <c r="G280" s="13">
        <v>14.15</v>
      </c>
      <c r="H280" s="133">
        <f t="shared" si="14"/>
        <v>38332.35</v>
      </c>
      <c r="I280" s="118" t="s">
        <v>370</v>
      </c>
      <c r="J280" s="134">
        <f t="shared" si="13"/>
        <v>8177</v>
      </c>
    </row>
    <row r="281" spans="1:10" ht="39.9" customHeight="1" x14ac:dyDescent="0.3">
      <c r="A281" s="8" t="s">
        <v>757</v>
      </c>
      <c r="B281" s="16">
        <v>43099</v>
      </c>
      <c r="C281" s="119" t="s">
        <v>758</v>
      </c>
      <c r="D281" s="116">
        <v>1</v>
      </c>
      <c r="E281" s="15"/>
      <c r="F281" s="15"/>
      <c r="G281" s="120">
        <v>17</v>
      </c>
      <c r="H281" s="133">
        <f t="shared" si="14"/>
        <v>0</v>
      </c>
      <c r="I281" s="131"/>
      <c r="J281" s="134">
        <f t="shared" si="13"/>
        <v>1</v>
      </c>
    </row>
    <row r="282" spans="1:10" ht="18.75" hidden="1" customHeight="1" x14ac:dyDescent="0.3">
      <c r="A282" s="8" t="s">
        <v>759</v>
      </c>
      <c r="B282" s="16">
        <v>43099</v>
      </c>
      <c r="C282" s="115" t="s">
        <v>760</v>
      </c>
      <c r="D282" s="116">
        <v>0</v>
      </c>
      <c r="E282" s="131"/>
      <c r="F282" s="131"/>
      <c r="G282" s="13">
        <v>5.8</v>
      </c>
      <c r="H282" s="133">
        <f t="shared" si="14"/>
        <v>0</v>
      </c>
      <c r="I282" s="131"/>
      <c r="J282" s="134">
        <f t="shared" si="13"/>
        <v>0</v>
      </c>
    </row>
    <row r="283" spans="1:10" ht="39.9" customHeight="1" x14ac:dyDescent="0.3">
      <c r="A283" s="8" t="s">
        <v>759</v>
      </c>
      <c r="B283" s="16">
        <v>43099</v>
      </c>
      <c r="C283" s="115" t="s">
        <v>761</v>
      </c>
      <c r="D283" s="116">
        <v>2</v>
      </c>
      <c r="E283" s="15"/>
      <c r="F283" s="15"/>
      <c r="G283" s="13">
        <v>980</v>
      </c>
      <c r="H283" s="133">
        <f t="shared" si="14"/>
        <v>0</v>
      </c>
      <c r="I283" s="131"/>
      <c r="J283" s="134">
        <f t="shared" si="13"/>
        <v>2</v>
      </c>
    </row>
    <row r="284" spans="1:10" ht="18.75" hidden="1" customHeight="1" x14ac:dyDescent="0.3">
      <c r="A284" s="8" t="s">
        <v>762</v>
      </c>
      <c r="B284" s="16">
        <v>43830</v>
      </c>
      <c r="C284" s="115" t="s">
        <v>763</v>
      </c>
      <c r="D284" s="116">
        <v>0</v>
      </c>
      <c r="E284" s="131"/>
      <c r="F284" s="131"/>
      <c r="G284" s="13">
        <v>4471</v>
      </c>
      <c r="H284" s="133">
        <f t="shared" si="14"/>
        <v>0</v>
      </c>
      <c r="I284" s="131"/>
      <c r="J284" s="134">
        <f t="shared" si="13"/>
        <v>0</v>
      </c>
    </row>
    <row r="285" spans="1:10" ht="39.9" customHeight="1" x14ac:dyDescent="0.3">
      <c r="A285" s="8" t="s">
        <v>425</v>
      </c>
      <c r="B285" s="16">
        <v>43099</v>
      </c>
      <c r="C285" s="115" t="s">
        <v>588</v>
      </c>
      <c r="D285" s="116">
        <v>809</v>
      </c>
      <c r="E285" s="116">
        <v>744</v>
      </c>
      <c r="F285" s="116">
        <f>624+73</f>
        <v>697</v>
      </c>
      <c r="G285" s="13">
        <v>4.58</v>
      </c>
      <c r="H285" s="133">
        <f t="shared" si="14"/>
        <v>3192.26</v>
      </c>
      <c r="I285" s="118" t="s">
        <v>370</v>
      </c>
      <c r="J285" s="134">
        <f t="shared" si="13"/>
        <v>2250</v>
      </c>
    </row>
    <row r="286" spans="1:10" ht="39.9" customHeight="1" x14ac:dyDescent="0.3">
      <c r="A286" s="8" t="s">
        <v>592</v>
      </c>
      <c r="B286" s="16">
        <v>43099</v>
      </c>
      <c r="C286" s="115" t="s">
        <v>618</v>
      </c>
      <c r="D286" s="116">
        <v>7</v>
      </c>
      <c r="E286" s="116">
        <v>1</v>
      </c>
      <c r="F286" s="15"/>
      <c r="G286" s="13">
        <v>125</v>
      </c>
      <c r="H286" s="133">
        <f t="shared" si="14"/>
        <v>0</v>
      </c>
      <c r="I286" s="131"/>
      <c r="J286" s="134">
        <f t="shared" si="13"/>
        <v>8</v>
      </c>
    </row>
    <row r="287" spans="1:10" ht="39.9" customHeight="1" x14ac:dyDescent="0.3">
      <c r="A287" s="8" t="s">
        <v>592</v>
      </c>
      <c r="B287" s="16">
        <v>43099</v>
      </c>
      <c r="C287" s="115" t="s">
        <v>764</v>
      </c>
      <c r="D287" s="116">
        <v>4</v>
      </c>
      <c r="E287" s="15"/>
      <c r="F287" s="15"/>
      <c r="G287" s="13">
        <v>275</v>
      </c>
      <c r="H287" s="133">
        <f t="shared" si="14"/>
        <v>0</v>
      </c>
      <c r="I287" s="131"/>
      <c r="J287" s="134">
        <f t="shared" si="13"/>
        <v>4</v>
      </c>
    </row>
    <row r="288" spans="1:10" ht="39.9" customHeight="1" x14ac:dyDescent="0.3">
      <c r="A288" s="8" t="s">
        <v>425</v>
      </c>
      <c r="B288" s="16">
        <v>43099</v>
      </c>
      <c r="C288" s="119" t="s">
        <v>589</v>
      </c>
      <c r="D288" s="116">
        <v>12</v>
      </c>
      <c r="E288" s="116">
        <v>7</v>
      </c>
      <c r="F288" s="116">
        <v>6</v>
      </c>
      <c r="G288" s="13">
        <v>61.02</v>
      </c>
      <c r="H288" s="133">
        <f t="shared" si="14"/>
        <v>366.12</v>
      </c>
      <c r="I288" s="118" t="s">
        <v>372</v>
      </c>
      <c r="J288" s="134">
        <f t="shared" si="13"/>
        <v>25</v>
      </c>
    </row>
    <row r="289" spans="1:10" ht="39.9" customHeight="1" x14ac:dyDescent="0.3">
      <c r="A289" s="8" t="s">
        <v>428</v>
      </c>
      <c r="B289" s="16">
        <v>43099</v>
      </c>
      <c r="C289" s="115" t="s">
        <v>590</v>
      </c>
      <c r="D289" s="116">
        <v>1908</v>
      </c>
      <c r="E289" s="116">
        <v>1843</v>
      </c>
      <c r="F289" s="116">
        <v>1838</v>
      </c>
      <c r="G289" s="13">
        <v>0.8</v>
      </c>
      <c r="H289" s="133">
        <f t="shared" si="14"/>
        <v>1470.4</v>
      </c>
      <c r="I289" s="118" t="s">
        <v>372</v>
      </c>
      <c r="J289" s="134">
        <f t="shared" si="13"/>
        <v>5589</v>
      </c>
    </row>
    <row r="290" spans="1:10" ht="39.9" customHeight="1" x14ac:dyDescent="0.3">
      <c r="A290" s="8" t="s">
        <v>429</v>
      </c>
      <c r="B290" s="16">
        <v>43099</v>
      </c>
      <c r="C290" s="115" t="s">
        <v>591</v>
      </c>
      <c r="D290" s="116">
        <v>4370</v>
      </c>
      <c r="E290" s="116">
        <v>4315</v>
      </c>
      <c r="F290" s="116">
        <v>4298</v>
      </c>
      <c r="G290" s="13">
        <v>0.71</v>
      </c>
      <c r="H290" s="133">
        <f t="shared" si="14"/>
        <v>3051.58</v>
      </c>
      <c r="I290" s="118" t="s">
        <v>372</v>
      </c>
      <c r="J290" s="134">
        <f t="shared" si="13"/>
        <v>12983</v>
      </c>
    </row>
    <row r="291" spans="1:10" ht="39.9" customHeight="1" x14ac:dyDescent="0.3">
      <c r="A291" s="8" t="s">
        <v>592</v>
      </c>
      <c r="B291" s="9">
        <v>43099</v>
      </c>
      <c r="C291" s="115" t="s">
        <v>593</v>
      </c>
      <c r="D291" s="116">
        <v>2095</v>
      </c>
      <c r="E291" s="116">
        <v>2095</v>
      </c>
      <c r="F291" s="116">
        <v>2095</v>
      </c>
      <c r="G291" s="13">
        <v>0.8</v>
      </c>
      <c r="H291" s="133">
        <f t="shared" si="14"/>
        <v>1676</v>
      </c>
      <c r="I291" s="118" t="s">
        <v>372</v>
      </c>
      <c r="J291" s="134">
        <f t="shared" si="13"/>
        <v>6285</v>
      </c>
    </row>
    <row r="292" spans="1:10" ht="39.9" customHeight="1" x14ac:dyDescent="0.3">
      <c r="A292" s="8" t="s">
        <v>594</v>
      </c>
      <c r="B292" s="9">
        <v>43099</v>
      </c>
      <c r="C292" s="119" t="s">
        <v>595</v>
      </c>
      <c r="D292" s="116">
        <v>5673</v>
      </c>
      <c r="E292" s="116">
        <v>5623</v>
      </c>
      <c r="F292" s="116">
        <f>4500+866</f>
        <v>5366</v>
      </c>
      <c r="G292" s="120">
        <v>3.5</v>
      </c>
      <c r="H292" s="133">
        <f t="shared" si="14"/>
        <v>18781</v>
      </c>
      <c r="I292" s="118" t="s">
        <v>370</v>
      </c>
      <c r="J292" s="134">
        <f t="shared" si="13"/>
        <v>16662</v>
      </c>
    </row>
    <row r="293" spans="1:10" ht="36" hidden="1" x14ac:dyDescent="0.3">
      <c r="A293" s="8" t="s">
        <v>431</v>
      </c>
      <c r="B293" s="9">
        <v>43099</v>
      </c>
      <c r="C293" s="119" t="s">
        <v>765</v>
      </c>
      <c r="D293" s="116">
        <v>0</v>
      </c>
      <c r="E293" s="131"/>
      <c r="F293" s="131"/>
      <c r="G293" s="120">
        <v>4.0999999999999996</v>
      </c>
      <c r="H293" s="133">
        <f t="shared" si="14"/>
        <v>0</v>
      </c>
      <c r="I293" s="131"/>
      <c r="J293" s="134">
        <f t="shared" si="13"/>
        <v>0</v>
      </c>
    </row>
    <row r="294" spans="1:10" ht="39.9" customHeight="1" x14ac:dyDescent="0.3">
      <c r="A294" s="8" t="s">
        <v>594</v>
      </c>
      <c r="B294" s="9">
        <v>43099</v>
      </c>
      <c r="C294" s="119" t="s">
        <v>596</v>
      </c>
      <c r="D294" s="116">
        <v>1490</v>
      </c>
      <c r="E294" s="116">
        <v>1415</v>
      </c>
      <c r="F294" s="116">
        <v>1393</v>
      </c>
      <c r="G294" s="120">
        <v>1</v>
      </c>
      <c r="H294" s="133">
        <f t="shared" si="14"/>
        <v>1393</v>
      </c>
      <c r="I294" s="118" t="s">
        <v>372</v>
      </c>
      <c r="J294" s="134">
        <f t="shared" si="13"/>
        <v>4298</v>
      </c>
    </row>
    <row r="295" spans="1:10" ht="39.9" customHeight="1" x14ac:dyDescent="0.3">
      <c r="A295" s="8" t="s">
        <v>431</v>
      </c>
      <c r="B295" s="9">
        <v>43099</v>
      </c>
      <c r="C295" s="115" t="s">
        <v>597</v>
      </c>
      <c r="D295" s="116">
        <v>1933</v>
      </c>
      <c r="E295" s="116">
        <v>1908</v>
      </c>
      <c r="F295" s="124">
        <v>1908</v>
      </c>
      <c r="G295" s="13">
        <v>12.09</v>
      </c>
      <c r="H295" s="133">
        <f t="shared" si="14"/>
        <v>23067.72</v>
      </c>
      <c r="I295" s="118" t="s">
        <v>372</v>
      </c>
      <c r="J295" s="134">
        <f t="shared" si="13"/>
        <v>5749</v>
      </c>
    </row>
    <row r="296" spans="1:10" ht="39.9" customHeight="1" x14ac:dyDescent="0.3">
      <c r="A296" s="8" t="s">
        <v>431</v>
      </c>
      <c r="B296" s="9">
        <v>43099</v>
      </c>
      <c r="C296" s="115" t="s">
        <v>598</v>
      </c>
      <c r="D296" s="116">
        <v>1800</v>
      </c>
      <c r="E296" s="116">
        <v>1800</v>
      </c>
      <c r="F296" s="125">
        <v>1800</v>
      </c>
      <c r="G296" s="13">
        <v>1.82</v>
      </c>
      <c r="H296" s="133">
        <f t="shared" si="14"/>
        <v>3276</v>
      </c>
      <c r="I296" s="118" t="s">
        <v>372</v>
      </c>
      <c r="J296" s="134">
        <f t="shared" si="13"/>
        <v>5400</v>
      </c>
    </row>
    <row r="297" spans="1:10" ht="39.9" customHeight="1" x14ac:dyDescent="0.3">
      <c r="A297" s="8" t="s">
        <v>766</v>
      </c>
      <c r="B297" s="9">
        <v>43099</v>
      </c>
      <c r="C297" s="119" t="s">
        <v>767</v>
      </c>
      <c r="D297" s="116">
        <v>1</v>
      </c>
      <c r="E297" s="15"/>
      <c r="F297" s="15"/>
      <c r="G297" s="13">
        <v>75</v>
      </c>
      <c r="H297" s="133">
        <f t="shared" si="14"/>
        <v>0</v>
      </c>
      <c r="I297" s="131"/>
      <c r="J297" s="134">
        <f t="shared" si="13"/>
        <v>1</v>
      </c>
    </row>
    <row r="298" spans="1:10" ht="36" hidden="1" x14ac:dyDescent="0.3">
      <c r="A298" s="8" t="s">
        <v>766</v>
      </c>
      <c r="B298" s="9">
        <v>43099</v>
      </c>
      <c r="C298" s="119" t="s">
        <v>768</v>
      </c>
      <c r="D298" s="116">
        <v>0</v>
      </c>
      <c r="E298" s="131"/>
      <c r="F298" s="131"/>
      <c r="G298" s="13">
        <v>115.01</v>
      </c>
      <c r="H298" s="133">
        <f t="shared" si="14"/>
        <v>0</v>
      </c>
      <c r="I298" s="131"/>
      <c r="J298" s="134">
        <f t="shared" si="13"/>
        <v>0</v>
      </c>
    </row>
    <row r="299" spans="1:10" ht="18" hidden="1" x14ac:dyDescent="0.3">
      <c r="A299" s="8" t="s">
        <v>769</v>
      </c>
      <c r="B299" s="9">
        <v>44403</v>
      </c>
      <c r="C299" s="119" t="s">
        <v>770</v>
      </c>
      <c r="D299" s="116">
        <v>0</v>
      </c>
      <c r="E299" s="131"/>
      <c r="F299" s="131"/>
      <c r="G299" s="13">
        <v>7147.4</v>
      </c>
      <c r="H299" s="133">
        <f t="shared" si="14"/>
        <v>0</v>
      </c>
      <c r="I299" s="131"/>
      <c r="J299" s="134">
        <f t="shared" si="13"/>
        <v>0</v>
      </c>
    </row>
    <row r="300" spans="1:10" ht="39.9" customHeight="1" x14ac:dyDescent="0.3">
      <c r="A300" s="8" t="s">
        <v>599</v>
      </c>
      <c r="B300" s="16">
        <v>43980</v>
      </c>
      <c r="C300" s="119" t="s">
        <v>600</v>
      </c>
      <c r="D300" s="116">
        <v>10</v>
      </c>
      <c r="E300" s="116">
        <v>10</v>
      </c>
      <c r="F300" s="126">
        <v>10</v>
      </c>
      <c r="G300" s="13">
        <v>400</v>
      </c>
      <c r="H300" s="133">
        <f t="shared" si="14"/>
        <v>4000</v>
      </c>
      <c r="I300" s="118" t="s">
        <v>372</v>
      </c>
      <c r="J300" s="134">
        <f t="shared" si="13"/>
        <v>30</v>
      </c>
    </row>
    <row r="301" spans="1:10" ht="39.9" customHeight="1" x14ac:dyDescent="0.3">
      <c r="A301" s="8" t="s">
        <v>594</v>
      </c>
      <c r="B301" s="16">
        <v>43980</v>
      </c>
      <c r="C301" s="119" t="s">
        <v>601</v>
      </c>
      <c r="D301" s="116">
        <v>22</v>
      </c>
      <c r="E301" s="116">
        <v>22</v>
      </c>
      <c r="F301" s="127">
        <v>22</v>
      </c>
      <c r="G301" s="13">
        <v>232.63</v>
      </c>
      <c r="H301" s="133">
        <f t="shared" si="14"/>
        <v>5117.8599999999997</v>
      </c>
      <c r="I301" s="118" t="s">
        <v>372</v>
      </c>
      <c r="J301" s="134">
        <f t="shared" si="13"/>
        <v>66</v>
      </c>
    </row>
    <row r="302" spans="1:10" ht="39.9" customHeight="1" x14ac:dyDescent="0.3">
      <c r="A302" s="8" t="s">
        <v>602</v>
      </c>
      <c r="B302" s="9">
        <v>43861</v>
      </c>
      <c r="C302" s="119" t="s">
        <v>603</v>
      </c>
      <c r="D302" s="116">
        <v>31</v>
      </c>
      <c r="E302" s="116">
        <v>29</v>
      </c>
      <c r="F302" s="127">
        <v>29</v>
      </c>
      <c r="G302" s="13">
        <v>60</v>
      </c>
      <c r="H302" s="133">
        <f t="shared" si="14"/>
        <v>1740</v>
      </c>
      <c r="I302" s="118" t="s">
        <v>372</v>
      </c>
      <c r="J302" s="134">
        <f t="shared" si="13"/>
        <v>89</v>
      </c>
    </row>
    <row r="303" spans="1:10" ht="39.9" customHeight="1" x14ac:dyDescent="0.3">
      <c r="A303" s="8" t="s">
        <v>604</v>
      </c>
      <c r="B303" s="9">
        <v>43000</v>
      </c>
      <c r="C303" s="119" t="s">
        <v>605</v>
      </c>
      <c r="D303" s="116">
        <v>55</v>
      </c>
      <c r="E303" s="116">
        <v>55</v>
      </c>
      <c r="F303" s="127">
        <v>55</v>
      </c>
      <c r="G303" s="13">
        <v>2000</v>
      </c>
      <c r="H303" s="133">
        <f t="shared" si="14"/>
        <v>110000</v>
      </c>
      <c r="I303" s="118" t="s">
        <v>372</v>
      </c>
      <c r="J303" s="134">
        <f t="shared" si="13"/>
        <v>165</v>
      </c>
    </row>
    <row r="304" spans="1:10" ht="39.9" customHeight="1" x14ac:dyDescent="0.3">
      <c r="A304" s="8" t="s">
        <v>106</v>
      </c>
      <c r="B304" s="9">
        <v>43099</v>
      </c>
      <c r="C304" s="119" t="s">
        <v>606</v>
      </c>
      <c r="D304" s="116">
        <v>23</v>
      </c>
      <c r="E304" s="116">
        <v>23</v>
      </c>
      <c r="F304" s="116">
        <v>22</v>
      </c>
      <c r="G304" s="13">
        <v>514.79999999999995</v>
      </c>
      <c r="H304" s="133">
        <f t="shared" si="14"/>
        <v>11325.599999999999</v>
      </c>
      <c r="I304" s="118" t="s">
        <v>370</v>
      </c>
      <c r="J304" s="134">
        <f t="shared" si="13"/>
        <v>68</v>
      </c>
    </row>
    <row r="305" spans="1:10" ht="18" hidden="1" x14ac:dyDescent="0.3">
      <c r="A305" s="8" t="s">
        <v>771</v>
      </c>
      <c r="B305" s="9">
        <v>43099</v>
      </c>
      <c r="C305" s="119" t="s">
        <v>772</v>
      </c>
      <c r="D305" s="116">
        <v>0</v>
      </c>
      <c r="E305" s="131"/>
      <c r="F305" s="131"/>
      <c r="G305" s="13">
        <v>35</v>
      </c>
      <c r="H305" s="133">
        <f t="shared" si="14"/>
        <v>0</v>
      </c>
      <c r="I305" s="131"/>
      <c r="J305" s="134">
        <f t="shared" si="13"/>
        <v>0</v>
      </c>
    </row>
    <row r="306" spans="1:10" ht="36" hidden="1" x14ac:dyDescent="0.3">
      <c r="A306" s="8" t="s">
        <v>771</v>
      </c>
      <c r="B306" s="9">
        <v>43308</v>
      </c>
      <c r="C306" s="119" t="s">
        <v>773</v>
      </c>
      <c r="D306" s="116">
        <v>0</v>
      </c>
      <c r="E306" s="131"/>
      <c r="F306" s="131"/>
      <c r="G306" s="13">
        <v>28.32</v>
      </c>
      <c r="H306" s="133">
        <f t="shared" si="14"/>
        <v>0</v>
      </c>
      <c r="I306" s="131"/>
      <c r="J306" s="134">
        <f t="shared" si="13"/>
        <v>0</v>
      </c>
    </row>
    <row r="307" spans="1:10" ht="36" hidden="1" x14ac:dyDescent="0.3">
      <c r="A307" s="8" t="s">
        <v>774</v>
      </c>
      <c r="B307" s="9">
        <v>43099</v>
      </c>
      <c r="C307" s="119" t="s">
        <v>775</v>
      </c>
      <c r="D307" s="116">
        <v>0</v>
      </c>
      <c r="E307" s="131"/>
      <c r="F307" s="131"/>
      <c r="G307" s="13">
        <v>224.2</v>
      </c>
      <c r="H307" s="133">
        <f t="shared" ref="H307:H316" si="15">+F307*G307</f>
        <v>0</v>
      </c>
      <c r="I307" s="131"/>
      <c r="J307" s="134">
        <f t="shared" si="13"/>
        <v>0</v>
      </c>
    </row>
    <row r="308" spans="1:10" ht="39.9" customHeight="1" x14ac:dyDescent="0.3">
      <c r="A308" s="8" t="s">
        <v>607</v>
      </c>
      <c r="B308" s="9">
        <v>44078</v>
      </c>
      <c r="C308" s="115" t="s">
        <v>608</v>
      </c>
      <c r="D308" s="116">
        <v>4</v>
      </c>
      <c r="E308" s="116">
        <v>4</v>
      </c>
      <c r="F308" s="127">
        <v>4</v>
      </c>
      <c r="G308" s="13">
        <v>3144.14</v>
      </c>
      <c r="H308" s="133">
        <f t="shared" si="15"/>
        <v>12576.56</v>
      </c>
      <c r="I308" s="118" t="s">
        <v>370</v>
      </c>
      <c r="J308" s="134">
        <f t="shared" si="13"/>
        <v>12</v>
      </c>
    </row>
    <row r="309" spans="1:10" ht="39.9" customHeight="1" x14ac:dyDescent="0.3">
      <c r="A309" s="8" t="s">
        <v>435</v>
      </c>
      <c r="B309" s="9">
        <v>43099</v>
      </c>
      <c r="C309" s="115" t="s">
        <v>609</v>
      </c>
      <c r="D309" s="116">
        <v>2</v>
      </c>
      <c r="E309" s="116">
        <v>2</v>
      </c>
      <c r="F309" s="127">
        <v>2</v>
      </c>
      <c r="G309" s="13">
        <v>1900</v>
      </c>
      <c r="H309" s="133">
        <f t="shared" si="15"/>
        <v>3800</v>
      </c>
      <c r="I309" s="118" t="s">
        <v>372</v>
      </c>
      <c r="J309" s="134">
        <f t="shared" si="13"/>
        <v>6</v>
      </c>
    </row>
    <row r="310" spans="1:10" ht="39.9" customHeight="1" x14ac:dyDescent="0.3">
      <c r="A310" s="8" t="s">
        <v>610</v>
      </c>
      <c r="B310" s="9">
        <v>43099</v>
      </c>
      <c r="C310" s="115" t="s">
        <v>611</v>
      </c>
      <c r="D310" s="116">
        <v>41</v>
      </c>
      <c r="E310" s="116">
        <v>41</v>
      </c>
      <c r="F310" s="127">
        <v>41</v>
      </c>
      <c r="G310" s="13">
        <v>61.95</v>
      </c>
      <c r="H310" s="133">
        <f t="shared" si="15"/>
        <v>2539.9500000000003</v>
      </c>
      <c r="I310" s="118" t="s">
        <v>372</v>
      </c>
      <c r="J310" s="134">
        <f t="shared" si="13"/>
        <v>123</v>
      </c>
    </row>
    <row r="311" spans="1:10" ht="36" hidden="1" x14ac:dyDescent="0.3">
      <c r="A311" s="8" t="s">
        <v>610</v>
      </c>
      <c r="B311" s="9">
        <v>43099</v>
      </c>
      <c r="C311" s="115" t="s">
        <v>776</v>
      </c>
      <c r="D311" s="116">
        <v>0</v>
      </c>
      <c r="E311" s="131"/>
      <c r="F311" s="131"/>
      <c r="G311" s="13">
        <v>58.33</v>
      </c>
      <c r="H311" s="133">
        <f t="shared" si="15"/>
        <v>0</v>
      </c>
      <c r="I311" s="131"/>
      <c r="J311" s="134">
        <f t="shared" si="13"/>
        <v>0</v>
      </c>
    </row>
    <row r="312" spans="1:10" ht="36" hidden="1" x14ac:dyDescent="0.3">
      <c r="A312" s="8" t="s">
        <v>610</v>
      </c>
      <c r="B312" s="9">
        <v>43099</v>
      </c>
      <c r="C312" s="115" t="s">
        <v>777</v>
      </c>
      <c r="D312" s="116">
        <v>0</v>
      </c>
      <c r="E312" s="131"/>
      <c r="F312" s="131"/>
      <c r="G312" s="13">
        <v>65</v>
      </c>
      <c r="H312" s="133">
        <f t="shared" si="15"/>
        <v>0</v>
      </c>
      <c r="I312" s="131"/>
      <c r="J312" s="134">
        <f t="shared" si="13"/>
        <v>0</v>
      </c>
    </row>
    <row r="313" spans="1:10" ht="36" hidden="1" x14ac:dyDescent="0.3">
      <c r="A313" s="8" t="s">
        <v>778</v>
      </c>
      <c r="B313" s="9">
        <v>44278</v>
      </c>
      <c r="C313" s="115" t="s">
        <v>779</v>
      </c>
      <c r="D313" s="116">
        <v>0</v>
      </c>
      <c r="E313" s="131"/>
      <c r="F313" s="131"/>
      <c r="G313" s="13">
        <v>292.38</v>
      </c>
      <c r="H313" s="133">
        <f t="shared" si="15"/>
        <v>0</v>
      </c>
      <c r="I313" s="131"/>
      <c r="J313" s="134">
        <f t="shared" si="13"/>
        <v>0</v>
      </c>
    </row>
    <row r="314" spans="1:10" ht="39.9" customHeight="1" thickBot="1" x14ac:dyDescent="0.35">
      <c r="A314" s="8" t="s">
        <v>320</v>
      </c>
      <c r="B314" s="9">
        <v>43829</v>
      </c>
      <c r="C314" s="115" t="s">
        <v>612</v>
      </c>
      <c r="D314" s="116">
        <v>1</v>
      </c>
      <c r="E314" s="116">
        <v>1</v>
      </c>
      <c r="F314" s="127">
        <v>1</v>
      </c>
      <c r="G314" s="13">
        <v>847.46</v>
      </c>
      <c r="H314" s="133">
        <f t="shared" si="15"/>
        <v>847.46</v>
      </c>
      <c r="I314" s="118" t="s">
        <v>372</v>
      </c>
      <c r="J314" s="134">
        <f t="shared" si="13"/>
        <v>3</v>
      </c>
    </row>
    <row r="315" spans="1:10" ht="18" hidden="1" x14ac:dyDescent="0.3">
      <c r="A315" s="8" t="s">
        <v>320</v>
      </c>
      <c r="B315" s="9">
        <v>43829</v>
      </c>
      <c r="C315" s="115" t="s">
        <v>780</v>
      </c>
      <c r="D315" s="116">
        <v>0</v>
      </c>
      <c r="E315" s="131"/>
      <c r="F315" s="131"/>
      <c r="G315" s="13">
        <v>152.54</v>
      </c>
      <c r="H315" s="133">
        <f t="shared" si="15"/>
        <v>0</v>
      </c>
      <c r="I315" s="131"/>
      <c r="J315" s="134">
        <f t="shared" si="13"/>
        <v>0</v>
      </c>
    </row>
    <row r="316" spans="1:10" ht="18" hidden="1" x14ac:dyDescent="0.3">
      <c r="A316" s="64" t="s">
        <v>320</v>
      </c>
      <c r="B316" s="9">
        <v>43829</v>
      </c>
      <c r="C316" s="130" t="s">
        <v>781</v>
      </c>
      <c r="D316" s="139">
        <v>0</v>
      </c>
      <c r="E316" s="140"/>
      <c r="F316" s="140"/>
      <c r="G316" s="39">
        <v>576.27</v>
      </c>
      <c r="H316" s="141">
        <f t="shared" si="15"/>
        <v>0</v>
      </c>
      <c r="I316" s="131"/>
      <c r="J316" s="134">
        <f t="shared" si="13"/>
        <v>0</v>
      </c>
    </row>
    <row r="317" spans="1:10" ht="24.75" customHeight="1" thickBot="1" x14ac:dyDescent="0.45">
      <c r="A317" s="161" t="s">
        <v>327</v>
      </c>
      <c r="B317" s="162"/>
      <c r="C317" s="163"/>
      <c r="D317" s="164"/>
      <c r="E317" s="164"/>
      <c r="F317" s="165"/>
      <c r="G317" s="159">
        <f>SUM(H9:H316)</f>
        <v>6713541.1500000004</v>
      </c>
      <c r="H317" s="160"/>
    </row>
    <row r="318" spans="1:10" x14ac:dyDescent="0.3">
      <c r="H318" s="129"/>
    </row>
    <row r="319" spans="1:10" x14ac:dyDescent="0.3">
      <c r="H319" s="129"/>
    </row>
    <row r="322" spans="1:8" x14ac:dyDescent="0.3">
      <c r="A322" s="153"/>
      <c r="B322" s="153"/>
      <c r="C322" s="153"/>
      <c r="D322"/>
      <c r="E322"/>
      <c r="F322"/>
    </row>
    <row r="323" spans="1:8" ht="15" thickBot="1" x14ac:dyDescent="0.35">
      <c r="A323" s="154" t="s">
        <v>366</v>
      </c>
      <c r="B323" s="154"/>
      <c r="C323" s="154"/>
      <c r="D323"/>
      <c r="E323"/>
      <c r="F323" s="152" t="s">
        <v>329</v>
      </c>
      <c r="G323" s="152"/>
      <c r="H323" s="152"/>
    </row>
    <row r="324" spans="1:8" x14ac:dyDescent="0.3">
      <c r="A324" s="145" t="s">
        <v>367</v>
      </c>
      <c r="B324" s="145"/>
      <c r="C324" s="145"/>
      <c r="D324"/>
      <c r="E324"/>
      <c r="F324" s="145" t="s">
        <v>331</v>
      </c>
      <c r="G324" s="145"/>
      <c r="H324" s="145"/>
    </row>
  </sheetData>
  <autoFilter ref="A8:J317">
    <filterColumn colId="9">
      <filters blank="1">
        <filter val="1"/>
        <filter val="1,103"/>
        <filter val="1,166"/>
        <filter val="1,189"/>
        <filter val="1,195"/>
        <filter val="1,221"/>
        <filter val="1,275"/>
        <filter val="1,315"/>
        <filter val="1,321"/>
        <filter val="1,341"/>
        <filter val="1,468"/>
        <filter val="1,750"/>
        <filter val="1,782"/>
        <filter val="10"/>
        <filter val="10,671"/>
        <filter val="10,709"/>
        <filter val="100"/>
        <filter val="101"/>
        <filter val="105"/>
        <filter val="112"/>
        <filter val="117"/>
        <filter val="118"/>
        <filter val="12"/>
        <filter val="12,513"/>
        <filter val="12,983"/>
        <filter val="120"/>
        <filter val="123"/>
        <filter val="13,587"/>
        <filter val="130"/>
        <filter val="14"/>
        <filter val="140"/>
        <filter val="141"/>
        <filter val="143"/>
        <filter val="147"/>
        <filter val="15"/>
        <filter val="150"/>
        <filter val="156"/>
        <filter val="16"/>
        <filter val="16,173"/>
        <filter val="16,365"/>
        <filter val="16,662"/>
        <filter val="163"/>
        <filter val="164"/>
        <filter val="165"/>
        <filter val="17,246"/>
        <filter val="171"/>
        <filter val="173"/>
        <filter val="178"/>
        <filter val="185"/>
        <filter val="187"/>
        <filter val="19"/>
        <filter val="199"/>
        <filter val="2"/>
        <filter val="2,073"/>
        <filter val="2,087"/>
        <filter val="2,250"/>
        <filter val="2,376"/>
        <filter val="2,840"/>
        <filter val="20"/>
        <filter val="200"/>
        <filter val="21"/>
        <filter val="222"/>
        <filter val="224"/>
        <filter val="228"/>
        <filter val="23,874"/>
        <filter val="237"/>
        <filter val="24"/>
        <filter val="240"/>
        <filter val="243"/>
        <filter val="246"/>
        <filter val="248"/>
        <filter val="25"/>
        <filter val="263"/>
        <filter val="267"/>
        <filter val="27"/>
        <filter val="27,321"/>
        <filter val="28"/>
        <filter val="3"/>
        <filter val="3,046"/>
        <filter val="3,060"/>
        <filter val="3,078"/>
        <filter val="3,590"/>
        <filter val="30"/>
        <filter val="304"/>
        <filter val="306"/>
        <filter val="316"/>
        <filter val="331"/>
        <filter val="36"/>
        <filter val="360"/>
        <filter val="37"/>
        <filter val="38"/>
        <filter val="39"/>
        <filter val="393"/>
        <filter val="4"/>
        <filter val="4,298"/>
        <filter val="4,925"/>
        <filter val="413"/>
        <filter val="420"/>
        <filter val="43"/>
        <filter val="45"/>
        <filter val="46"/>
        <filter val="48"/>
        <filter val="481"/>
        <filter val="5,268"/>
        <filter val="5,400"/>
        <filter val="5,589"/>
        <filter val="5,749"/>
        <filter val="5,751"/>
        <filter val="500"/>
        <filter val="503"/>
        <filter val="519"/>
        <filter val="54"/>
        <filter val="55"/>
        <filter val="58"/>
        <filter val="583"/>
        <filter val="6"/>
        <filter val="6,166"/>
        <filter val="6,254"/>
        <filter val="6,285"/>
        <filter val="6,405"/>
        <filter val="60"/>
        <filter val="608"/>
        <filter val="613"/>
        <filter val="62"/>
        <filter val="643"/>
        <filter val="66"/>
        <filter val="68"/>
        <filter val="7"/>
        <filter val="7,279"/>
        <filter val="7,500"/>
        <filter val="70"/>
        <filter val="72"/>
        <filter val="75"/>
        <filter val="754"/>
        <filter val="762"/>
        <filter val="77"/>
        <filter val="78"/>
        <filter val="798"/>
        <filter val="8"/>
        <filter val="8,177"/>
        <filter val="8,780"/>
        <filter val="80"/>
        <filter val="87"/>
        <filter val="89"/>
        <filter val="89,176"/>
        <filter val="897"/>
        <filter val="9"/>
        <filter val="9,817"/>
        <filter val="90"/>
        <filter val="900"/>
        <filter val="91"/>
      </filters>
    </filterColumn>
  </autoFilter>
  <sortState ref="A9:I316">
    <sortCondition ref="C9:C316"/>
  </sortState>
  <mergeCells count="10">
    <mergeCell ref="A1:H4"/>
    <mergeCell ref="A5:I5"/>
    <mergeCell ref="A6:I6"/>
    <mergeCell ref="G317:H317"/>
    <mergeCell ref="A317:F317"/>
    <mergeCell ref="A322:C322"/>
    <mergeCell ref="F323:H323"/>
    <mergeCell ref="F324:H324"/>
    <mergeCell ref="A324:C324"/>
    <mergeCell ref="A323:C323"/>
  </mergeCells>
  <pageMargins left="0.24" right="0.27" top="0.75" bottom="1.2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305"/>
  <sheetViews>
    <sheetView tabSelected="1" topLeftCell="B293" zoomScaleNormal="100" workbookViewId="0">
      <selection activeCell="D307" sqref="D307"/>
    </sheetView>
  </sheetViews>
  <sheetFormatPr defaultColWidth="9.109375" defaultRowHeight="14.4" x14ac:dyDescent="0.3"/>
  <cols>
    <col min="1" max="1" width="0" hidden="1" customWidth="1"/>
    <col min="2" max="2" width="13.88671875" customWidth="1"/>
    <col min="3" max="3" width="17.88671875" hidden="1" customWidth="1"/>
    <col min="4" max="4" width="53.33203125" customWidth="1"/>
    <col min="5" max="5" width="13.44140625" style="3" customWidth="1"/>
    <col min="6" max="6" width="16.5546875" style="3" customWidth="1"/>
    <col min="7" max="7" width="13.5546875" style="3" customWidth="1"/>
    <col min="8" max="8" width="15.33203125" customWidth="1"/>
    <col min="9" max="9" width="20.6640625" customWidth="1"/>
    <col min="10" max="10" width="16" style="3" hidden="1" customWidth="1"/>
    <col min="11" max="11" width="0" hidden="1" customWidth="1"/>
  </cols>
  <sheetData>
    <row r="1" spans="1:11" x14ac:dyDescent="0.3">
      <c r="B1" s="1"/>
      <c r="C1" s="1"/>
      <c r="D1" s="2"/>
      <c r="E1" s="47"/>
      <c r="F1" s="47"/>
      <c r="G1" s="48"/>
      <c r="H1" s="1"/>
      <c r="I1" s="1"/>
    </row>
    <row r="2" spans="1:11" x14ac:dyDescent="0.3">
      <c r="B2" s="1"/>
      <c r="C2" s="1"/>
      <c r="D2" s="4"/>
      <c r="E2" s="49"/>
      <c r="F2" s="49"/>
      <c r="G2" s="48"/>
      <c r="H2" s="1"/>
      <c r="I2" s="1"/>
    </row>
    <row r="3" spans="1:11" x14ac:dyDescent="0.3">
      <c r="B3" s="1"/>
      <c r="C3" s="1"/>
      <c r="D3" s="2"/>
      <c r="E3" s="47"/>
      <c r="F3" s="47"/>
      <c r="G3" s="48"/>
      <c r="H3" s="1"/>
      <c r="I3" s="1"/>
    </row>
    <row r="4" spans="1:11" x14ac:dyDescent="0.3">
      <c r="B4" s="1"/>
      <c r="C4" s="1"/>
      <c r="D4" s="2"/>
      <c r="E4" s="47"/>
      <c r="F4" s="47"/>
      <c r="G4" s="48"/>
      <c r="H4" s="1"/>
      <c r="I4" s="1"/>
    </row>
    <row r="5" spans="1:11" x14ac:dyDescent="0.3">
      <c r="B5" s="146" t="s">
        <v>0</v>
      </c>
      <c r="C5" s="146"/>
      <c r="D5" s="146"/>
      <c r="E5" s="146"/>
      <c r="F5" s="146"/>
      <c r="G5" s="146"/>
      <c r="H5" s="146"/>
      <c r="I5" s="146"/>
      <c r="J5" s="146"/>
    </row>
    <row r="6" spans="1:11" ht="18" customHeight="1" x14ac:dyDescent="0.3">
      <c r="B6" s="158" t="s">
        <v>325</v>
      </c>
      <c r="C6" s="158"/>
      <c r="D6" s="158"/>
      <c r="E6" s="158"/>
      <c r="F6" s="158"/>
      <c r="G6" s="158"/>
      <c r="H6" s="158"/>
      <c r="I6" s="158"/>
      <c r="J6" s="158"/>
    </row>
    <row r="7" spans="1:11" ht="17.399999999999999" x14ac:dyDescent="0.3">
      <c r="B7" s="5"/>
      <c r="C7" s="5"/>
      <c r="D7" s="5"/>
      <c r="E7" s="5"/>
      <c r="F7" s="5"/>
      <c r="G7" s="5"/>
      <c r="H7" s="5"/>
      <c r="I7" s="5"/>
    </row>
    <row r="8" spans="1:11" ht="39.75" customHeight="1" x14ac:dyDescent="0.3"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7" t="s">
        <v>7</v>
      </c>
      <c r="I8" s="7" t="s">
        <v>8</v>
      </c>
      <c r="J8" s="6" t="s">
        <v>9</v>
      </c>
      <c r="K8" s="56" t="s">
        <v>326</v>
      </c>
    </row>
    <row r="9" spans="1:11" ht="18" x14ac:dyDescent="0.3">
      <c r="A9" t="s">
        <v>10</v>
      </c>
      <c r="B9" s="8" t="s">
        <v>11</v>
      </c>
      <c r="C9" s="9">
        <v>43099</v>
      </c>
      <c r="D9" s="10" t="s">
        <v>12</v>
      </c>
      <c r="E9" s="11">
        <v>54</v>
      </c>
      <c r="F9" s="50">
        <v>20</v>
      </c>
      <c r="G9" s="15">
        <v>0</v>
      </c>
      <c r="H9" s="13">
        <v>182.9</v>
      </c>
      <c r="I9" s="14">
        <f>+G9*H9</f>
        <v>0</v>
      </c>
      <c r="J9" s="15"/>
      <c r="K9" s="55">
        <f>+E9+F9+G9</f>
        <v>74</v>
      </c>
    </row>
    <row r="10" spans="1:11" ht="18" x14ac:dyDescent="0.3">
      <c r="A10" t="s">
        <v>10</v>
      </c>
      <c r="B10" s="8" t="s">
        <v>15</v>
      </c>
      <c r="C10" s="9">
        <v>43411</v>
      </c>
      <c r="D10" s="21" t="s">
        <v>16</v>
      </c>
      <c r="E10" s="11">
        <v>106</v>
      </c>
      <c r="F10" s="50">
        <v>101</v>
      </c>
      <c r="G10" s="15">
        <v>101</v>
      </c>
      <c r="H10" s="13">
        <v>5.25</v>
      </c>
      <c r="I10" s="14">
        <f t="shared" ref="I10:I56" si="0">+G10*H10</f>
        <v>530.25</v>
      </c>
      <c r="J10" s="15"/>
      <c r="K10" s="55">
        <f t="shared" ref="K10:K73" si="1">+E10+F10+G10</f>
        <v>308</v>
      </c>
    </row>
    <row r="11" spans="1:11" ht="18" x14ac:dyDescent="0.3">
      <c r="A11" t="s">
        <v>13</v>
      </c>
      <c r="B11" s="8" t="s">
        <v>15</v>
      </c>
      <c r="C11" s="16">
        <v>44825</v>
      </c>
      <c r="D11" s="17" t="s">
        <v>19</v>
      </c>
      <c r="E11" s="11">
        <v>96</v>
      </c>
      <c r="F11" s="11">
        <v>92</v>
      </c>
      <c r="G11" s="15">
        <v>92</v>
      </c>
      <c r="H11" s="13">
        <v>17</v>
      </c>
      <c r="I11" s="14">
        <f t="shared" si="0"/>
        <v>1564</v>
      </c>
      <c r="J11" s="15"/>
      <c r="K11" s="55">
        <f t="shared" si="1"/>
        <v>280</v>
      </c>
    </row>
    <row r="12" spans="1:11" ht="18" x14ac:dyDescent="0.3">
      <c r="A12" t="s">
        <v>10</v>
      </c>
      <c r="B12" s="8" t="s">
        <v>20</v>
      </c>
      <c r="C12" s="9">
        <v>43099</v>
      </c>
      <c r="D12" s="21" t="s">
        <v>21</v>
      </c>
      <c r="E12" s="11">
        <v>93</v>
      </c>
      <c r="F12" s="50">
        <v>85</v>
      </c>
      <c r="G12" s="15">
        <v>161</v>
      </c>
      <c r="H12" s="13">
        <v>110</v>
      </c>
      <c r="I12" s="14">
        <f t="shared" si="0"/>
        <v>17710</v>
      </c>
      <c r="J12" s="15"/>
      <c r="K12" s="55">
        <f t="shared" si="1"/>
        <v>339</v>
      </c>
    </row>
    <row r="13" spans="1:11" ht="15.6" hidden="1" x14ac:dyDescent="0.3">
      <c r="A13" t="s">
        <v>14</v>
      </c>
      <c r="B13" s="8" t="s">
        <v>22</v>
      </c>
      <c r="C13" s="9">
        <v>44833</v>
      </c>
      <c r="D13" s="23" t="s">
        <v>23</v>
      </c>
      <c r="E13" s="51"/>
      <c r="F13" s="51"/>
      <c r="G13" s="11"/>
      <c r="H13" s="13">
        <v>105.93</v>
      </c>
      <c r="I13" s="14">
        <f t="shared" si="0"/>
        <v>0</v>
      </c>
      <c r="J13" s="19" t="s">
        <v>17</v>
      </c>
      <c r="K13" s="55">
        <f t="shared" si="1"/>
        <v>0</v>
      </c>
    </row>
    <row r="14" spans="1:11" ht="18" x14ac:dyDescent="0.3">
      <c r="A14" t="s">
        <v>10</v>
      </c>
      <c r="B14" s="8" t="s">
        <v>22</v>
      </c>
      <c r="C14" s="9">
        <v>44833</v>
      </c>
      <c r="D14" s="24" t="s">
        <v>23</v>
      </c>
      <c r="E14" s="11">
        <v>120</v>
      </c>
      <c r="F14" s="50">
        <v>113</v>
      </c>
      <c r="G14" s="15">
        <v>113</v>
      </c>
      <c r="H14" s="13">
        <v>105.93</v>
      </c>
      <c r="I14" s="14">
        <f t="shared" si="0"/>
        <v>11970.09</v>
      </c>
      <c r="J14" s="15"/>
      <c r="K14" s="55">
        <f t="shared" si="1"/>
        <v>346</v>
      </c>
    </row>
    <row r="15" spans="1:11" ht="18" x14ac:dyDescent="0.3">
      <c r="A15" t="s">
        <v>10</v>
      </c>
      <c r="B15" s="8" t="s">
        <v>24</v>
      </c>
      <c r="C15" s="9">
        <v>43187</v>
      </c>
      <c r="D15" s="24" t="s">
        <v>25</v>
      </c>
      <c r="E15" s="11">
        <v>308</v>
      </c>
      <c r="F15" s="50">
        <v>295</v>
      </c>
      <c r="G15" s="15">
        <v>280</v>
      </c>
      <c r="H15" s="13">
        <v>775</v>
      </c>
      <c r="I15" s="14">
        <f t="shared" si="0"/>
        <v>217000</v>
      </c>
      <c r="J15" s="15"/>
      <c r="K15" s="55">
        <f t="shared" si="1"/>
        <v>883</v>
      </c>
    </row>
    <row r="16" spans="1:11" ht="18" x14ac:dyDescent="0.3">
      <c r="A16" t="s">
        <v>10</v>
      </c>
      <c r="B16" s="8" t="s">
        <v>26</v>
      </c>
      <c r="C16" s="16">
        <v>44377</v>
      </c>
      <c r="D16" s="22" t="s">
        <v>27</v>
      </c>
      <c r="E16" s="11">
        <v>3</v>
      </c>
      <c r="F16" s="50">
        <v>2</v>
      </c>
      <c r="G16" s="15">
        <v>2</v>
      </c>
      <c r="H16" s="13">
        <v>590.16</v>
      </c>
      <c r="I16" s="14">
        <f t="shared" si="0"/>
        <v>1180.32</v>
      </c>
      <c r="J16" s="15"/>
      <c r="K16" s="55">
        <f t="shared" si="1"/>
        <v>7</v>
      </c>
    </row>
    <row r="17" spans="1:11" ht="15.6" hidden="1" x14ac:dyDescent="0.3">
      <c r="A17" t="s">
        <v>14</v>
      </c>
      <c r="B17" s="8" t="s">
        <v>28</v>
      </c>
      <c r="C17" s="9">
        <v>43099</v>
      </c>
      <c r="D17" s="18" t="s">
        <v>29</v>
      </c>
      <c r="E17" s="51"/>
      <c r="F17" s="51"/>
      <c r="G17" s="20"/>
      <c r="H17" s="13">
        <v>105.39</v>
      </c>
      <c r="I17" s="14">
        <f t="shared" si="0"/>
        <v>0</v>
      </c>
      <c r="J17" s="19" t="s">
        <v>18</v>
      </c>
      <c r="K17" s="55">
        <f t="shared" si="1"/>
        <v>0</v>
      </c>
    </row>
    <row r="18" spans="1:11" ht="18" x14ac:dyDescent="0.3">
      <c r="A18" t="s">
        <v>10</v>
      </c>
      <c r="B18" s="8" t="s">
        <v>28</v>
      </c>
      <c r="C18" s="9">
        <v>43099</v>
      </c>
      <c r="D18" s="21" t="s">
        <v>29</v>
      </c>
      <c r="E18" s="11">
        <v>203</v>
      </c>
      <c r="F18" s="50">
        <v>174</v>
      </c>
      <c r="G18" s="15">
        <v>165</v>
      </c>
      <c r="H18" s="13">
        <v>105.39</v>
      </c>
      <c r="I18" s="14">
        <f t="shared" si="0"/>
        <v>17389.349999999999</v>
      </c>
      <c r="J18" s="15"/>
      <c r="K18" s="55">
        <f t="shared" si="1"/>
        <v>542</v>
      </c>
    </row>
    <row r="19" spans="1:11" ht="18" x14ac:dyDescent="0.3">
      <c r="A19" t="s">
        <v>13</v>
      </c>
      <c r="B19" s="8" t="s">
        <v>28</v>
      </c>
      <c r="C19" s="16">
        <v>43721</v>
      </c>
      <c r="D19" s="17" t="s">
        <v>30</v>
      </c>
      <c r="E19" s="11">
        <v>147</v>
      </c>
      <c r="F19" s="11">
        <v>138</v>
      </c>
      <c r="G19" s="15">
        <v>132</v>
      </c>
      <c r="H19" s="13">
        <v>305</v>
      </c>
      <c r="I19" s="14">
        <f t="shared" si="0"/>
        <v>40260</v>
      </c>
      <c r="J19" s="15"/>
      <c r="K19" s="55">
        <f t="shared" si="1"/>
        <v>417</v>
      </c>
    </row>
    <row r="20" spans="1:11" ht="15.6" hidden="1" x14ac:dyDescent="0.3">
      <c r="A20" t="s">
        <v>14</v>
      </c>
      <c r="B20" s="8" t="s">
        <v>28</v>
      </c>
      <c r="C20" s="16">
        <v>43099</v>
      </c>
      <c r="D20" s="26" t="s">
        <v>31</v>
      </c>
      <c r="E20" s="50"/>
      <c r="F20" s="50"/>
      <c r="G20" s="20"/>
      <c r="H20" s="13">
        <v>289.10000000000002</v>
      </c>
      <c r="I20" s="14">
        <f t="shared" si="0"/>
        <v>0</v>
      </c>
      <c r="J20" s="19" t="s">
        <v>18</v>
      </c>
      <c r="K20" s="55">
        <f t="shared" si="1"/>
        <v>0</v>
      </c>
    </row>
    <row r="21" spans="1:11" ht="18" x14ac:dyDescent="0.3">
      <c r="A21" t="s">
        <v>10</v>
      </c>
      <c r="B21" s="8" t="s">
        <v>28</v>
      </c>
      <c r="C21" s="16">
        <v>43099</v>
      </c>
      <c r="D21" s="22" t="s">
        <v>31</v>
      </c>
      <c r="E21" s="11">
        <v>80</v>
      </c>
      <c r="F21" s="50">
        <v>63</v>
      </c>
      <c r="G21" s="15">
        <v>46</v>
      </c>
      <c r="H21" s="13">
        <v>289.10000000000002</v>
      </c>
      <c r="I21" s="14">
        <f t="shared" si="0"/>
        <v>13298.6</v>
      </c>
      <c r="J21" s="15"/>
      <c r="K21" s="55">
        <f t="shared" si="1"/>
        <v>189</v>
      </c>
    </row>
    <row r="22" spans="1:11" ht="18" hidden="1" x14ac:dyDescent="0.3">
      <c r="A22" t="s">
        <v>13</v>
      </c>
      <c r="B22" s="8" t="s">
        <v>28</v>
      </c>
      <c r="C22" s="16">
        <v>43099</v>
      </c>
      <c r="D22" s="22" t="s">
        <v>31</v>
      </c>
      <c r="E22" s="11"/>
      <c r="F22" s="11"/>
      <c r="G22" s="15"/>
      <c r="H22" s="13">
        <v>289.10000000000002</v>
      </c>
      <c r="I22" s="14">
        <f t="shared" si="0"/>
        <v>0</v>
      </c>
      <c r="J22" s="15"/>
      <c r="K22" s="55">
        <f t="shared" si="1"/>
        <v>0</v>
      </c>
    </row>
    <row r="23" spans="1:11" ht="15.6" hidden="1" x14ac:dyDescent="0.3">
      <c r="A23" t="s">
        <v>14</v>
      </c>
      <c r="B23" s="8" t="s">
        <v>32</v>
      </c>
      <c r="C23" s="9">
        <v>44839</v>
      </c>
      <c r="D23" s="18" t="s">
        <v>33</v>
      </c>
      <c r="E23" s="51"/>
      <c r="F23" s="51"/>
      <c r="G23" s="11"/>
      <c r="H23" s="13">
        <v>2985</v>
      </c>
      <c r="I23" s="14">
        <f t="shared" si="0"/>
        <v>0</v>
      </c>
      <c r="J23" s="19" t="s">
        <v>17</v>
      </c>
      <c r="K23" s="55">
        <f t="shared" si="1"/>
        <v>0</v>
      </c>
    </row>
    <row r="24" spans="1:11" ht="18" hidden="1" x14ac:dyDescent="0.3">
      <c r="A24" t="s">
        <v>13</v>
      </c>
      <c r="B24" s="8" t="s">
        <v>32</v>
      </c>
      <c r="C24" s="16">
        <v>44839</v>
      </c>
      <c r="D24" s="17" t="s">
        <v>33</v>
      </c>
      <c r="E24" s="11"/>
      <c r="F24" s="11"/>
      <c r="G24" s="15"/>
      <c r="H24" s="13">
        <v>2985</v>
      </c>
      <c r="I24" s="14">
        <f t="shared" si="0"/>
        <v>0</v>
      </c>
      <c r="J24" s="15"/>
      <c r="K24" s="55">
        <f t="shared" si="1"/>
        <v>0</v>
      </c>
    </row>
    <row r="25" spans="1:11" ht="18" x14ac:dyDescent="0.3">
      <c r="A25" t="s">
        <v>10</v>
      </c>
      <c r="B25" s="8" t="s">
        <v>35</v>
      </c>
      <c r="C25" s="9">
        <v>44839</v>
      </c>
      <c r="D25" s="10" t="s">
        <v>36</v>
      </c>
      <c r="E25" s="44">
        <v>2.75</v>
      </c>
      <c r="F25" s="50">
        <v>2.75</v>
      </c>
      <c r="G25" s="15">
        <v>2.75</v>
      </c>
      <c r="H25" s="13">
        <v>2985</v>
      </c>
      <c r="I25" s="14">
        <f t="shared" si="0"/>
        <v>8208.75</v>
      </c>
      <c r="J25" s="15"/>
      <c r="K25" s="55">
        <f t="shared" si="1"/>
        <v>8.25</v>
      </c>
    </row>
    <row r="26" spans="1:11" ht="15.6" hidden="1" x14ac:dyDescent="0.3">
      <c r="A26" t="s">
        <v>14</v>
      </c>
      <c r="B26" s="8" t="s">
        <v>37</v>
      </c>
      <c r="C26" s="16">
        <v>43411</v>
      </c>
      <c r="D26" s="26" t="s">
        <v>38</v>
      </c>
      <c r="E26" s="50"/>
      <c r="F26" s="50"/>
      <c r="G26" s="20"/>
      <c r="H26" s="13">
        <v>334</v>
      </c>
      <c r="I26" s="14">
        <f t="shared" si="0"/>
        <v>0</v>
      </c>
      <c r="J26" s="19" t="s">
        <v>18</v>
      </c>
      <c r="K26" s="55">
        <f t="shared" si="1"/>
        <v>0</v>
      </c>
    </row>
    <row r="27" spans="1:11" ht="18" x14ac:dyDescent="0.3">
      <c r="A27" t="s">
        <v>10</v>
      </c>
      <c r="B27" s="8" t="s">
        <v>37</v>
      </c>
      <c r="C27" s="16">
        <v>43411</v>
      </c>
      <c r="D27" s="22" t="s">
        <v>38</v>
      </c>
      <c r="E27" s="11">
        <v>20</v>
      </c>
      <c r="F27" s="50">
        <v>20</v>
      </c>
      <c r="G27" s="15">
        <v>20</v>
      </c>
      <c r="H27" s="13">
        <v>334</v>
      </c>
      <c r="I27" s="14">
        <f t="shared" si="0"/>
        <v>6680</v>
      </c>
      <c r="J27" s="15"/>
      <c r="K27" s="55">
        <f t="shared" si="1"/>
        <v>60</v>
      </c>
    </row>
    <row r="28" spans="1:11" ht="18" hidden="1" x14ac:dyDescent="0.3">
      <c r="A28" t="s">
        <v>13</v>
      </c>
      <c r="B28" s="8" t="s">
        <v>37</v>
      </c>
      <c r="C28" s="16">
        <v>43411</v>
      </c>
      <c r="D28" s="22" t="s">
        <v>38</v>
      </c>
      <c r="E28" s="11"/>
      <c r="F28" s="11"/>
      <c r="G28" s="15"/>
      <c r="H28" s="13">
        <v>334</v>
      </c>
      <c r="I28" s="14">
        <f t="shared" si="0"/>
        <v>0</v>
      </c>
      <c r="J28" s="15"/>
      <c r="K28" s="55">
        <f t="shared" si="1"/>
        <v>0</v>
      </c>
    </row>
    <row r="29" spans="1:11" ht="18" hidden="1" x14ac:dyDescent="0.3">
      <c r="A29" t="s">
        <v>13</v>
      </c>
      <c r="B29" s="8"/>
      <c r="C29" s="16">
        <v>44886</v>
      </c>
      <c r="D29" s="22" t="s">
        <v>39</v>
      </c>
      <c r="E29" s="11"/>
      <c r="F29" s="11"/>
      <c r="G29" s="15"/>
      <c r="H29" s="13">
        <v>25.4</v>
      </c>
      <c r="I29" s="14">
        <f t="shared" si="0"/>
        <v>0</v>
      </c>
      <c r="J29" s="15"/>
      <c r="K29" s="55">
        <f t="shared" si="1"/>
        <v>0</v>
      </c>
    </row>
    <row r="30" spans="1:11" ht="15.6" x14ac:dyDescent="0.3">
      <c r="A30" t="s">
        <v>14</v>
      </c>
      <c r="B30" s="8" t="s">
        <v>40</v>
      </c>
      <c r="C30" s="16">
        <v>43099</v>
      </c>
      <c r="D30" s="26" t="s">
        <v>41</v>
      </c>
      <c r="E30" s="50"/>
      <c r="F30" s="50">
        <v>465</v>
      </c>
      <c r="G30" s="20">
        <v>404</v>
      </c>
      <c r="H30" s="13">
        <v>145.35</v>
      </c>
      <c r="I30" s="14">
        <f t="shared" si="0"/>
        <v>58721.399999999994</v>
      </c>
      <c r="J30" s="19" t="s">
        <v>18</v>
      </c>
      <c r="K30" s="55">
        <f t="shared" si="1"/>
        <v>869</v>
      </c>
    </row>
    <row r="31" spans="1:11" ht="18" hidden="1" x14ac:dyDescent="0.3">
      <c r="A31" t="s">
        <v>10</v>
      </c>
      <c r="B31" s="8" t="s">
        <v>40</v>
      </c>
      <c r="C31" s="16">
        <v>43099</v>
      </c>
      <c r="D31" s="22" t="s">
        <v>41</v>
      </c>
      <c r="E31" s="11">
        <v>0</v>
      </c>
      <c r="F31" s="50"/>
      <c r="G31" s="15"/>
      <c r="H31" s="13">
        <v>119</v>
      </c>
      <c r="I31" s="14">
        <f t="shared" si="0"/>
        <v>0</v>
      </c>
      <c r="J31" s="15"/>
      <c r="K31" s="55">
        <f t="shared" si="1"/>
        <v>0</v>
      </c>
    </row>
    <row r="32" spans="1:11" ht="18" hidden="1" x14ac:dyDescent="0.3">
      <c r="A32" t="s">
        <v>10</v>
      </c>
      <c r="B32" s="8" t="s">
        <v>42</v>
      </c>
      <c r="C32" s="16">
        <v>43554</v>
      </c>
      <c r="D32" s="17" t="s">
        <v>43</v>
      </c>
      <c r="E32" s="11">
        <v>0</v>
      </c>
      <c r="F32" s="50"/>
      <c r="G32" s="15"/>
      <c r="H32" s="13">
        <v>309.07</v>
      </c>
      <c r="I32" s="14">
        <f t="shared" si="0"/>
        <v>0</v>
      </c>
      <c r="J32" s="15"/>
      <c r="K32" s="55">
        <f t="shared" si="1"/>
        <v>0</v>
      </c>
    </row>
    <row r="33" spans="1:11" ht="18" hidden="1" x14ac:dyDescent="0.3">
      <c r="A33" t="s">
        <v>10</v>
      </c>
      <c r="B33" s="8" t="s">
        <v>42</v>
      </c>
      <c r="C33" s="16">
        <v>43311</v>
      </c>
      <c r="D33" s="17" t="s">
        <v>44</v>
      </c>
      <c r="E33" s="11">
        <v>0</v>
      </c>
      <c r="F33" s="50"/>
      <c r="G33" s="15"/>
      <c r="H33" s="13">
        <v>139.83000000000001</v>
      </c>
      <c r="I33" s="14">
        <f t="shared" si="0"/>
        <v>0</v>
      </c>
      <c r="J33" s="15"/>
      <c r="K33" s="55">
        <f t="shared" si="1"/>
        <v>0</v>
      </c>
    </row>
    <row r="34" spans="1:11" ht="18" hidden="1" x14ac:dyDescent="0.3">
      <c r="A34" t="s">
        <v>10</v>
      </c>
      <c r="B34" s="8" t="s">
        <v>42</v>
      </c>
      <c r="C34" s="16">
        <v>43554</v>
      </c>
      <c r="D34" s="22" t="s">
        <v>45</v>
      </c>
      <c r="E34" s="11">
        <v>0</v>
      </c>
      <c r="F34" s="50"/>
      <c r="G34" s="15"/>
      <c r="H34" s="13">
        <v>164.99</v>
      </c>
      <c r="I34" s="14">
        <f t="shared" si="0"/>
        <v>0</v>
      </c>
      <c r="J34" s="15"/>
      <c r="K34" s="55">
        <f t="shared" si="1"/>
        <v>0</v>
      </c>
    </row>
    <row r="35" spans="1:11" ht="18" x14ac:dyDescent="0.3">
      <c r="A35" t="s">
        <v>10</v>
      </c>
      <c r="B35" s="8" t="s">
        <v>46</v>
      </c>
      <c r="C35" s="16">
        <v>43099</v>
      </c>
      <c r="D35" s="25" t="s">
        <v>47</v>
      </c>
      <c r="E35" s="11">
        <v>1</v>
      </c>
      <c r="F35" s="50">
        <v>0</v>
      </c>
      <c r="G35" s="15">
        <v>0</v>
      </c>
      <c r="H35" s="13">
        <v>336.02</v>
      </c>
      <c r="I35" s="14">
        <f t="shared" si="0"/>
        <v>0</v>
      </c>
      <c r="J35" s="15"/>
      <c r="K35" s="55">
        <f t="shared" si="1"/>
        <v>1</v>
      </c>
    </row>
    <row r="36" spans="1:11" ht="18" hidden="1" x14ac:dyDescent="0.3">
      <c r="A36" t="s">
        <v>10</v>
      </c>
      <c r="B36" s="8" t="s">
        <v>46</v>
      </c>
      <c r="C36" s="16">
        <v>43511</v>
      </c>
      <c r="D36" s="27" t="s">
        <v>48</v>
      </c>
      <c r="E36" s="11">
        <v>0</v>
      </c>
      <c r="F36" s="50"/>
      <c r="G36" s="15"/>
      <c r="H36" s="13">
        <v>336.02</v>
      </c>
      <c r="I36" s="14">
        <f t="shared" si="0"/>
        <v>0</v>
      </c>
      <c r="J36" s="15"/>
      <c r="K36" s="55">
        <f t="shared" si="1"/>
        <v>0</v>
      </c>
    </row>
    <row r="37" spans="1:11" ht="18" hidden="1" x14ac:dyDescent="0.3">
      <c r="A37" t="s">
        <v>10</v>
      </c>
      <c r="B37" s="8" t="s">
        <v>46</v>
      </c>
      <c r="C37" s="16">
        <v>43511</v>
      </c>
      <c r="D37" s="27" t="s">
        <v>49</v>
      </c>
      <c r="E37" s="11">
        <v>0</v>
      </c>
      <c r="F37" s="50"/>
      <c r="G37" s="15"/>
      <c r="H37" s="13">
        <v>1495</v>
      </c>
      <c r="I37" s="14">
        <f t="shared" si="0"/>
        <v>0</v>
      </c>
      <c r="J37" s="15"/>
      <c r="K37" s="55">
        <f t="shared" si="1"/>
        <v>0</v>
      </c>
    </row>
    <row r="38" spans="1:11" ht="18" hidden="1" x14ac:dyDescent="0.3">
      <c r="A38" t="s">
        <v>10</v>
      </c>
      <c r="B38" s="8" t="s">
        <v>46</v>
      </c>
      <c r="C38" s="16">
        <v>43511</v>
      </c>
      <c r="D38" s="27" t="s">
        <v>50</v>
      </c>
      <c r="E38" s="11">
        <v>0</v>
      </c>
      <c r="F38" s="50"/>
      <c r="G38" s="15"/>
      <c r="H38" s="13">
        <v>1495</v>
      </c>
      <c r="I38" s="14">
        <f t="shared" si="0"/>
        <v>0</v>
      </c>
      <c r="J38" s="15"/>
      <c r="K38" s="55">
        <f t="shared" si="1"/>
        <v>0</v>
      </c>
    </row>
    <row r="39" spans="1:11" ht="15.6" hidden="1" x14ac:dyDescent="0.3">
      <c r="A39" t="s">
        <v>14</v>
      </c>
      <c r="B39" s="8" t="s">
        <v>46</v>
      </c>
      <c r="C39" s="16">
        <v>43511</v>
      </c>
      <c r="D39" s="12" t="s">
        <v>51</v>
      </c>
      <c r="E39" s="50"/>
      <c r="F39" s="50"/>
      <c r="G39" s="20"/>
      <c r="H39" s="13">
        <v>1495</v>
      </c>
      <c r="I39" s="14">
        <f t="shared" si="0"/>
        <v>0</v>
      </c>
      <c r="J39" s="19" t="s">
        <v>18</v>
      </c>
      <c r="K39" s="55">
        <f t="shared" si="1"/>
        <v>0</v>
      </c>
    </row>
    <row r="40" spans="1:11" ht="18" x14ac:dyDescent="0.3">
      <c r="A40" t="s">
        <v>10</v>
      </c>
      <c r="B40" s="8" t="s">
        <v>46</v>
      </c>
      <c r="C40" s="16">
        <v>43511</v>
      </c>
      <c r="D40" s="25" t="s">
        <v>51</v>
      </c>
      <c r="E40" s="11">
        <v>2</v>
      </c>
      <c r="F40" s="50">
        <v>2</v>
      </c>
      <c r="G40" s="15">
        <v>2</v>
      </c>
      <c r="H40" s="13">
        <v>1495</v>
      </c>
      <c r="I40" s="14">
        <f t="shared" si="0"/>
        <v>2990</v>
      </c>
      <c r="J40" s="15"/>
      <c r="K40" s="55">
        <f t="shared" si="1"/>
        <v>6</v>
      </c>
    </row>
    <row r="41" spans="1:11" ht="18" hidden="1" x14ac:dyDescent="0.3">
      <c r="A41" t="s">
        <v>13</v>
      </c>
      <c r="B41" s="8" t="s">
        <v>46</v>
      </c>
      <c r="C41" s="16">
        <v>43511</v>
      </c>
      <c r="D41" s="25" t="s">
        <v>51</v>
      </c>
      <c r="E41" s="11"/>
      <c r="F41" s="11"/>
      <c r="G41" s="15"/>
      <c r="H41" s="13">
        <v>1495</v>
      </c>
      <c r="I41" s="14">
        <f t="shared" si="0"/>
        <v>0</v>
      </c>
      <c r="J41" s="15"/>
      <c r="K41" s="55">
        <f t="shared" si="1"/>
        <v>0</v>
      </c>
    </row>
    <row r="42" spans="1:11" ht="18" hidden="1" x14ac:dyDescent="0.3">
      <c r="A42" t="s">
        <v>10</v>
      </c>
      <c r="B42" s="8" t="s">
        <v>46</v>
      </c>
      <c r="C42" s="16">
        <v>43511</v>
      </c>
      <c r="D42" s="27" t="s">
        <v>52</v>
      </c>
      <c r="E42" s="11">
        <v>0</v>
      </c>
      <c r="F42" s="50"/>
      <c r="G42" s="15"/>
      <c r="H42" s="13">
        <v>795</v>
      </c>
      <c r="I42" s="14">
        <f t="shared" si="0"/>
        <v>0</v>
      </c>
      <c r="J42" s="15"/>
      <c r="K42" s="55">
        <f t="shared" si="1"/>
        <v>0</v>
      </c>
    </row>
    <row r="43" spans="1:11" ht="15.6" hidden="1" x14ac:dyDescent="0.3">
      <c r="A43" t="s">
        <v>14</v>
      </c>
      <c r="B43" s="8" t="s">
        <v>46</v>
      </c>
      <c r="C43" s="16">
        <v>43511</v>
      </c>
      <c r="D43" s="12" t="s">
        <v>53</v>
      </c>
      <c r="E43" s="50"/>
      <c r="F43" s="50"/>
      <c r="G43" s="20"/>
      <c r="H43" s="13">
        <v>336.02</v>
      </c>
      <c r="I43" s="14">
        <f t="shared" si="0"/>
        <v>0</v>
      </c>
      <c r="J43" s="19" t="s">
        <v>18</v>
      </c>
      <c r="K43" s="55">
        <f t="shared" si="1"/>
        <v>0</v>
      </c>
    </row>
    <row r="44" spans="1:11" ht="18" x14ac:dyDescent="0.3">
      <c r="A44" t="s">
        <v>10</v>
      </c>
      <c r="B44" s="8" t="s">
        <v>46</v>
      </c>
      <c r="C44" s="16">
        <v>43511</v>
      </c>
      <c r="D44" s="25" t="s">
        <v>53</v>
      </c>
      <c r="E44" s="11">
        <v>2</v>
      </c>
      <c r="F44" s="50">
        <v>2</v>
      </c>
      <c r="G44" s="15">
        <v>2</v>
      </c>
      <c r="H44" s="13">
        <v>336.02</v>
      </c>
      <c r="I44" s="14">
        <f t="shared" si="0"/>
        <v>672.04</v>
      </c>
      <c r="J44" s="15"/>
      <c r="K44" s="55">
        <f t="shared" si="1"/>
        <v>6</v>
      </c>
    </row>
    <row r="45" spans="1:11" ht="18" hidden="1" x14ac:dyDescent="0.3">
      <c r="A45" t="s">
        <v>13</v>
      </c>
      <c r="B45" s="8" t="s">
        <v>46</v>
      </c>
      <c r="C45" s="16">
        <v>43511</v>
      </c>
      <c r="D45" s="25" t="s">
        <v>53</v>
      </c>
      <c r="E45" s="11"/>
      <c r="F45" s="11"/>
      <c r="G45" s="15"/>
      <c r="H45" s="13">
        <v>336.02</v>
      </c>
      <c r="I45" s="14">
        <f t="shared" si="0"/>
        <v>0</v>
      </c>
      <c r="J45" s="15"/>
      <c r="K45" s="55">
        <f t="shared" si="1"/>
        <v>0</v>
      </c>
    </row>
    <row r="46" spans="1:11" ht="15.6" hidden="1" x14ac:dyDescent="0.3">
      <c r="A46" t="s">
        <v>14</v>
      </c>
      <c r="B46" s="8" t="s">
        <v>46</v>
      </c>
      <c r="C46" s="16">
        <v>43511</v>
      </c>
      <c r="D46" s="12" t="s">
        <v>54</v>
      </c>
      <c r="E46" s="50"/>
      <c r="F46" s="50"/>
      <c r="G46" s="20"/>
      <c r="H46" s="13">
        <v>395</v>
      </c>
      <c r="I46" s="14">
        <f t="shared" si="0"/>
        <v>0</v>
      </c>
      <c r="J46" s="19" t="s">
        <v>18</v>
      </c>
      <c r="K46" s="55">
        <f t="shared" si="1"/>
        <v>0</v>
      </c>
    </row>
    <row r="47" spans="1:11" ht="18" x14ac:dyDescent="0.3">
      <c r="A47" t="s">
        <v>10</v>
      </c>
      <c r="B47" s="8" t="s">
        <v>46</v>
      </c>
      <c r="C47" s="16">
        <v>43511</v>
      </c>
      <c r="D47" s="25" t="s">
        <v>54</v>
      </c>
      <c r="E47" s="11">
        <v>3</v>
      </c>
      <c r="F47" s="50">
        <v>3</v>
      </c>
      <c r="G47" s="15">
        <v>3</v>
      </c>
      <c r="H47" s="13">
        <v>395</v>
      </c>
      <c r="I47" s="14">
        <f t="shared" si="0"/>
        <v>1185</v>
      </c>
      <c r="J47" s="15"/>
      <c r="K47" s="55">
        <f t="shared" si="1"/>
        <v>9</v>
      </c>
    </row>
    <row r="48" spans="1:11" ht="18" hidden="1" x14ac:dyDescent="0.3">
      <c r="A48" t="s">
        <v>13</v>
      </c>
      <c r="B48" s="8" t="s">
        <v>46</v>
      </c>
      <c r="C48" s="16">
        <v>43511</v>
      </c>
      <c r="D48" s="25" t="s">
        <v>54</v>
      </c>
      <c r="E48" s="11"/>
      <c r="F48" s="11"/>
      <c r="G48" s="15"/>
      <c r="H48" s="13">
        <v>395</v>
      </c>
      <c r="I48" s="14">
        <f t="shared" si="0"/>
        <v>0</v>
      </c>
      <c r="J48" s="15"/>
      <c r="K48" s="55">
        <f t="shared" si="1"/>
        <v>0</v>
      </c>
    </row>
    <row r="49" spans="1:11" ht="15.6" hidden="1" x14ac:dyDescent="0.3">
      <c r="A49" t="s">
        <v>14</v>
      </c>
      <c r="B49" s="8" t="s">
        <v>55</v>
      </c>
      <c r="C49" s="16">
        <v>43099</v>
      </c>
      <c r="D49" s="12" t="s">
        <v>56</v>
      </c>
      <c r="E49" s="50"/>
      <c r="F49" s="50"/>
      <c r="G49" s="20"/>
      <c r="H49" s="13">
        <v>165.2</v>
      </c>
      <c r="I49" s="14">
        <f t="shared" si="0"/>
        <v>0</v>
      </c>
      <c r="J49" s="19" t="s">
        <v>18</v>
      </c>
      <c r="K49" s="55">
        <f t="shared" si="1"/>
        <v>0</v>
      </c>
    </row>
    <row r="50" spans="1:11" ht="18" x14ac:dyDescent="0.3">
      <c r="A50" t="s">
        <v>10</v>
      </c>
      <c r="B50" s="8" t="s">
        <v>55</v>
      </c>
      <c r="C50" s="16">
        <v>43099</v>
      </c>
      <c r="D50" s="25" t="s">
        <v>56</v>
      </c>
      <c r="E50" s="11">
        <v>13</v>
      </c>
      <c r="F50" s="50">
        <v>9</v>
      </c>
      <c r="G50" s="15">
        <v>7</v>
      </c>
      <c r="H50" s="13">
        <v>165.2</v>
      </c>
      <c r="I50" s="14">
        <f t="shared" si="0"/>
        <v>1156.3999999999999</v>
      </c>
      <c r="J50" s="15"/>
      <c r="K50" s="55">
        <f t="shared" si="1"/>
        <v>29</v>
      </c>
    </row>
    <row r="51" spans="1:11" ht="18" hidden="1" x14ac:dyDescent="0.3">
      <c r="A51" t="s">
        <v>13</v>
      </c>
      <c r="B51" s="8" t="s">
        <v>55</v>
      </c>
      <c r="C51" s="16">
        <v>43099</v>
      </c>
      <c r="D51" s="25" t="s">
        <v>56</v>
      </c>
      <c r="E51" s="11"/>
      <c r="F51" s="11"/>
      <c r="G51" s="15"/>
      <c r="H51" s="13">
        <v>165.2</v>
      </c>
      <c r="I51" s="14">
        <f t="shared" si="0"/>
        <v>0</v>
      </c>
      <c r="J51" s="15"/>
      <c r="K51" s="55">
        <f t="shared" si="1"/>
        <v>0</v>
      </c>
    </row>
    <row r="52" spans="1:11" ht="15.6" hidden="1" x14ac:dyDescent="0.3">
      <c r="A52" t="s">
        <v>14</v>
      </c>
      <c r="B52" s="8" t="s">
        <v>32</v>
      </c>
      <c r="C52" s="16">
        <v>44839</v>
      </c>
      <c r="D52" s="12" t="s">
        <v>57</v>
      </c>
      <c r="E52" s="50"/>
      <c r="F52" s="50"/>
      <c r="G52" s="11"/>
      <c r="H52" s="13">
        <v>50</v>
      </c>
      <c r="I52" s="14">
        <f t="shared" si="0"/>
        <v>0</v>
      </c>
      <c r="J52" s="19" t="s">
        <v>17</v>
      </c>
      <c r="K52" s="55">
        <f t="shared" si="1"/>
        <v>0</v>
      </c>
    </row>
    <row r="53" spans="1:11" ht="18" hidden="1" x14ac:dyDescent="0.3">
      <c r="A53" t="s">
        <v>13</v>
      </c>
      <c r="B53" s="8" t="s">
        <v>32</v>
      </c>
      <c r="C53" s="16">
        <v>44839</v>
      </c>
      <c r="D53" s="25" t="s">
        <v>57</v>
      </c>
      <c r="E53" s="11"/>
      <c r="F53" s="11"/>
      <c r="G53" s="15"/>
      <c r="H53" s="13">
        <v>50</v>
      </c>
      <c r="I53" s="14">
        <f t="shared" si="0"/>
        <v>0</v>
      </c>
      <c r="J53" s="15"/>
      <c r="K53" s="55">
        <f t="shared" si="1"/>
        <v>0</v>
      </c>
    </row>
    <row r="54" spans="1:11" ht="18" x14ac:dyDescent="0.3">
      <c r="A54" t="s">
        <v>10</v>
      </c>
      <c r="B54" s="8" t="s">
        <v>58</v>
      </c>
      <c r="C54" s="16">
        <v>44839</v>
      </c>
      <c r="D54" s="25" t="s">
        <v>59</v>
      </c>
      <c r="E54" s="11">
        <v>120</v>
      </c>
      <c r="F54" s="50">
        <v>105</v>
      </c>
      <c r="G54" s="15">
        <v>105</v>
      </c>
      <c r="H54" s="13">
        <v>50</v>
      </c>
      <c r="I54" s="14">
        <f t="shared" si="0"/>
        <v>5250</v>
      </c>
      <c r="J54" s="15"/>
      <c r="K54" s="55">
        <f t="shared" si="1"/>
        <v>330</v>
      </c>
    </row>
    <row r="55" spans="1:11" ht="15.6" x14ac:dyDescent="0.3">
      <c r="A55" t="s">
        <v>14</v>
      </c>
      <c r="B55" s="8" t="s">
        <v>60</v>
      </c>
      <c r="C55" s="16" t="s">
        <v>61</v>
      </c>
      <c r="D55" s="26" t="s">
        <v>62</v>
      </c>
      <c r="E55" s="50">
        <v>10</v>
      </c>
      <c r="F55" s="50">
        <v>10</v>
      </c>
      <c r="G55" s="20">
        <v>10</v>
      </c>
      <c r="H55" s="13">
        <v>3530</v>
      </c>
      <c r="I55" s="14">
        <f t="shared" si="0"/>
        <v>35300</v>
      </c>
      <c r="J55" s="19" t="s">
        <v>18</v>
      </c>
      <c r="K55" s="55">
        <f t="shared" si="1"/>
        <v>30</v>
      </c>
    </row>
    <row r="56" spans="1:11" ht="18" hidden="1" x14ac:dyDescent="0.3">
      <c r="A56" t="s">
        <v>10</v>
      </c>
      <c r="B56" s="8" t="s">
        <v>60</v>
      </c>
      <c r="C56" s="16" t="s">
        <v>61</v>
      </c>
      <c r="D56" s="22" t="s">
        <v>62</v>
      </c>
      <c r="E56" s="11"/>
      <c r="F56" s="50"/>
      <c r="G56" s="15"/>
      <c r="H56" s="13">
        <v>3530</v>
      </c>
      <c r="I56" s="14">
        <f t="shared" si="0"/>
        <v>0</v>
      </c>
      <c r="J56" s="15"/>
      <c r="K56" s="55">
        <f t="shared" si="1"/>
        <v>0</v>
      </c>
    </row>
    <row r="57" spans="1:11" ht="18" hidden="1" x14ac:dyDescent="0.3">
      <c r="A57" t="s">
        <v>13</v>
      </c>
      <c r="B57" s="8" t="s">
        <v>60</v>
      </c>
      <c r="C57" s="16" t="s">
        <v>61</v>
      </c>
      <c r="D57" s="22" t="s">
        <v>62</v>
      </c>
      <c r="E57" s="11"/>
      <c r="F57" s="11"/>
      <c r="G57" s="15"/>
      <c r="H57" s="13">
        <v>3530</v>
      </c>
      <c r="I57" s="14">
        <f t="shared" ref="I57:I117" si="2">+G57*H57</f>
        <v>0</v>
      </c>
      <c r="J57" s="15"/>
      <c r="K57" s="55">
        <f t="shared" si="1"/>
        <v>0</v>
      </c>
    </row>
    <row r="58" spans="1:11" ht="15.6" x14ac:dyDescent="0.3">
      <c r="A58" t="s">
        <v>14</v>
      </c>
      <c r="B58" s="8" t="s">
        <v>63</v>
      </c>
      <c r="C58" s="16">
        <v>43521</v>
      </c>
      <c r="D58" s="26" t="s">
        <v>64</v>
      </c>
      <c r="E58" s="50">
        <v>339</v>
      </c>
      <c r="F58" s="50">
        <v>312</v>
      </c>
      <c r="G58" s="20">
        <v>260</v>
      </c>
      <c r="H58" s="13">
        <v>28.6</v>
      </c>
      <c r="I58" s="14">
        <f t="shared" si="2"/>
        <v>7436</v>
      </c>
      <c r="J58" s="19" t="s">
        <v>18</v>
      </c>
      <c r="K58" s="55">
        <f t="shared" si="1"/>
        <v>911</v>
      </c>
    </row>
    <row r="59" spans="1:11" ht="18" hidden="1" x14ac:dyDescent="0.3">
      <c r="A59" t="s">
        <v>10</v>
      </c>
      <c r="B59" s="8" t="s">
        <v>63</v>
      </c>
      <c r="C59" s="16">
        <v>43521</v>
      </c>
      <c r="D59" s="22" t="s">
        <v>64</v>
      </c>
      <c r="E59" s="11"/>
      <c r="F59" s="50"/>
      <c r="G59" s="15"/>
      <c r="H59" s="13">
        <v>28.6</v>
      </c>
      <c r="I59" s="14">
        <f t="shared" si="2"/>
        <v>0</v>
      </c>
      <c r="J59" s="15"/>
      <c r="K59" s="55">
        <f t="shared" si="1"/>
        <v>0</v>
      </c>
    </row>
    <row r="60" spans="1:11" ht="18" hidden="1" x14ac:dyDescent="0.3">
      <c r="A60" t="s">
        <v>13</v>
      </c>
      <c r="B60" s="8" t="s">
        <v>63</v>
      </c>
      <c r="C60" s="16">
        <v>43521</v>
      </c>
      <c r="D60" s="22" t="s">
        <v>64</v>
      </c>
      <c r="E60" s="11"/>
      <c r="F60" s="11"/>
      <c r="G60" s="15"/>
      <c r="H60" s="13">
        <v>28.6</v>
      </c>
      <c r="I60" s="14">
        <f t="shared" si="2"/>
        <v>0</v>
      </c>
      <c r="J60" s="15"/>
      <c r="K60" s="55">
        <f t="shared" si="1"/>
        <v>0</v>
      </c>
    </row>
    <row r="61" spans="1:11" ht="15.6" x14ac:dyDescent="0.3">
      <c r="A61" t="s">
        <v>14</v>
      </c>
      <c r="B61" s="8" t="s">
        <v>65</v>
      </c>
      <c r="C61" s="16">
        <v>43099</v>
      </c>
      <c r="D61" s="12" t="s">
        <v>66</v>
      </c>
      <c r="E61" s="50">
        <v>1154</v>
      </c>
      <c r="F61" s="50">
        <v>908</v>
      </c>
      <c r="G61" s="20">
        <v>771</v>
      </c>
      <c r="H61" s="13">
        <v>206.27</v>
      </c>
      <c r="I61" s="14">
        <f t="shared" si="2"/>
        <v>159034.17000000001</v>
      </c>
      <c r="J61" s="19" t="s">
        <v>18</v>
      </c>
      <c r="K61" s="55">
        <f t="shared" si="1"/>
        <v>2833</v>
      </c>
    </row>
    <row r="62" spans="1:11" ht="18" hidden="1" x14ac:dyDescent="0.3">
      <c r="A62" t="s">
        <v>10</v>
      </c>
      <c r="B62" s="8" t="s">
        <v>65</v>
      </c>
      <c r="C62" s="16">
        <v>43099</v>
      </c>
      <c r="D62" s="25" t="s">
        <v>66</v>
      </c>
      <c r="E62" s="11"/>
      <c r="F62" s="50"/>
      <c r="G62" s="15"/>
      <c r="H62" s="13">
        <v>206.27</v>
      </c>
      <c r="I62" s="14">
        <f t="shared" si="2"/>
        <v>0</v>
      </c>
      <c r="J62" s="15"/>
      <c r="K62" s="55">
        <f t="shared" si="1"/>
        <v>0</v>
      </c>
    </row>
    <row r="63" spans="1:11" ht="18" hidden="1" x14ac:dyDescent="0.3">
      <c r="A63" t="s">
        <v>13</v>
      </c>
      <c r="B63" s="8" t="s">
        <v>65</v>
      </c>
      <c r="C63" s="16">
        <v>43099</v>
      </c>
      <c r="D63" s="25" t="s">
        <v>66</v>
      </c>
      <c r="E63" s="11"/>
      <c r="F63" s="11"/>
      <c r="G63" s="15"/>
      <c r="H63" s="13">
        <v>206.27</v>
      </c>
      <c r="I63" s="14">
        <f t="shared" si="2"/>
        <v>0</v>
      </c>
      <c r="J63" s="15"/>
      <c r="K63" s="55">
        <f t="shared" si="1"/>
        <v>0</v>
      </c>
    </row>
    <row r="64" spans="1:11" ht="15.6" x14ac:dyDescent="0.3">
      <c r="A64" t="s">
        <v>14</v>
      </c>
      <c r="B64" s="8" t="s">
        <v>67</v>
      </c>
      <c r="C64" s="16">
        <v>43099</v>
      </c>
      <c r="D64" s="26" t="s">
        <v>68</v>
      </c>
      <c r="E64" s="50">
        <v>158</v>
      </c>
      <c r="F64" s="50">
        <v>158</v>
      </c>
      <c r="G64" s="20">
        <v>158</v>
      </c>
      <c r="H64" s="13">
        <v>2150</v>
      </c>
      <c r="I64" s="14">
        <f t="shared" si="2"/>
        <v>339700</v>
      </c>
      <c r="J64" s="19" t="s">
        <v>17</v>
      </c>
      <c r="K64" s="55">
        <f t="shared" si="1"/>
        <v>474</v>
      </c>
    </row>
    <row r="65" spans="1:11" ht="18" hidden="1" x14ac:dyDescent="0.3">
      <c r="A65" t="s">
        <v>10</v>
      </c>
      <c r="B65" s="8" t="s">
        <v>67</v>
      </c>
      <c r="C65" s="16">
        <v>43099</v>
      </c>
      <c r="D65" s="22" t="s">
        <v>68</v>
      </c>
      <c r="E65" s="11"/>
      <c r="F65" s="50"/>
      <c r="G65" s="15"/>
      <c r="H65" s="13">
        <v>2150</v>
      </c>
      <c r="I65" s="14">
        <f t="shared" si="2"/>
        <v>0</v>
      </c>
      <c r="J65" s="15"/>
      <c r="K65" s="55">
        <f t="shared" si="1"/>
        <v>0</v>
      </c>
    </row>
    <row r="66" spans="1:11" ht="18" hidden="1" x14ac:dyDescent="0.3">
      <c r="A66" t="s">
        <v>13</v>
      </c>
      <c r="B66" s="8" t="s">
        <v>67</v>
      </c>
      <c r="C66" s="16">
        <v>43099</v>
      </c>
      <c r="D66" s="22" t="s">
        <v>68</v>
      </c>
      <c r="E66" s="11"/>
      <c r="F66" s="11"/>
      <c r="G66" s="15"/>
      <c r="H66" s="13">
        <v>2150</v>
      </c>
      <c r="I66" s="14">
        <f t="shared" si="2"/>
        <v>0</v>
      </c>
      <c r="J66" s="15"/>
      <c r="K66" s="55">
        <f t="shared" si="1"/>
        <v>0</v>
      </c>
    </row>
    <row r="67" spans="1:11" ht="15.6" x14ac:dyDescent="0.3">
      <c r="A67" t="s">
        <v>14</v>
      </c>
      <c r="B67" s="8" t="s">
        <v>67</v>
      </c>
      <c r="C67" s="16">
        <v>43099</v>
      </c>
      <c r="D67" s="26" t="s">
        <v>69</v>
      </c>
      <c r="E67" s="50">
        <v>508</v>
      </c>
      <c r="F67" s="50">
        <v>508</v>
      </c>
      <c r="G67" s="20">
        <v>508</v>
      </c>
      <c r="H67" s="13">
        <v>1550</v>
      </c>
      <c r="I67" s="14">
        <f t="shared" si="2"/>
        <v>787400</v>
      </c>
      <c r="J67" s="19" t="s">
        <v>17</v>
      </c>
      <c r="K67" s="55">
        <f t="shared" si="1"/>
        <v>1524</v>
      </c>
    </row>
    <row r="68" spans="1:11" ht="18" hidden="1" x14ac:dyDescent="0.3">
      <c r="A68" t="s">
        <v>10</v>
      </c>
      <c r="B68" s="8" t="s">
        <v>67</v>
      </c>
      <c r="C68" s="16">
        <v>43099</v>
      </c>
      <c r="D68" s="22" t="s">
        <v>69</v>
      </c>
      <c r="E68" s="11"/>
      <c r="F68" s="50"/>
      <c r="G68" s="15"/>
      <c r="H68" s="13">
        <v>1550</v>
      </c>
      <c r="I68" s="14">
        <f t="shared" si="2"/>
        <v>0</v>
      </c>
      <c r="J68" s="15"/>
      <c r="K68" s="55">
        <f t="shared" si="1"/>
        <v>0</v>
      </c>
    </row>
    <row r="69" spans="1:11" ht="18" hidden="1" x14ac:dyDescent="0.3">
      <c r="A69" t="s">
        <v>13</v>
      </c>
      <c r="B69" s="8" t="s">
        <v>67</v>
      </c>
      <c r="C69" s="16">
        <v>43099</v>
      </c>
      <c r="D69" s="22" t="s">
        <v>69</v>
      </c>
      <c r="E69" s="11"/>
      <c r="F69" s="11"/>
      <c r="G69" s="15"/>
      <c r="H69" s="13">
        <v>1550</v>
      </c>
      <c r="I69" s="14">
        <f t="shared" si="2"/>
        <v>0</v>
      </c>
      <c r="J69" s="15"/>
      <c r="K69" s="55">
        <f t="shared" si="1"/>
        <v>0</v>
      </c>
    </row>
    <row r="70" spans="1:11" ht="15.6" x14ac:dyDescent="0.3">
      <c r="A70" t="s">
        <v>14</v>
      </c>
      <c r="B70" s="8" t="s">
        <v>67</v>
      </c>
      <c r="C70" s="16">
        <v>43099</v>
      </c>
      <c r="D70" s="12" t="s">
        <v>70</v>
      </c>
      <c r="E70" s="50">
        <v>339</v>
      </c>
      <c r="F70" s="50">
        <v>339</v>
      </c>
      <c r="G70" s="20">
        <v>339</v>
      </c>
      <c r="H70" s="13">
        <v>1750</v>
      </c>
      <c r="I70" s="14">
        <f t="shared" si="2"/>
        <v>593250</v>
      </c>
      <c r="J70" s="19" t="s">
        <v>17</v>
      </c>
      <c r="K70" s="55">
        <f t="shared" si="1"/>
        <v>1017</v>
      </c>
    </row>
    <row r="71" spans="1:11" ht="18" hidden="1" x14ac:dyDescent="0.3">
      <c r="A71" t="s">
        <v>10</v>
      </c>
      <c r="B71" s="8" t="s">
        <v>67</v>
      </c>
      <c r="C71" s="16">
        <v>43099</v>
      </c>
      <c r="D71" s="25" t="s">
        <v>70</v>
      </c>
      <c r="E71" s="11"/>
      <c r="F71" s="50"/>
      <c r="G71" s="15"/>
      <c r="H71" s="13">
        <v>1750</v>
      </c>
      <c r="I71" s="14">
        <f t="shared" si="2"/>
        <v>0</v>
      </c>
      <c r="J71" s="15"/>
      <c r="K71" s="55">
        <f t="shared" si="1"/>
        <v>0</v>
      </c>
    </row>
    <row r="72" spans="1:11" ht="18" hidden="1" x14ac:dyDescent="0.3">
      <c r="A72" t="s">
        <v>13</v>
      </c>
      <c r="B72" s="8" t="s">
        <v>67</v>
      </c>
      <c r="C72" s="16">
        <v>43099</v>
      </c>
      <c r="D72" s="25" t="s">
        <v>70</v>
      </c>
      <c r="E72" s="11"/>
      <c r="F72" s="11"/>
      <c r="G72" s="15"/>
      <c r="H72" s="13">
        <v>1750</v>
      </c>
      <c r="I72" s="14">
        <f t="shared" si="2"/>
        <v>0</v>
      </c>
      <c r="J72" s="15"/>
      <c r="K72" s="55">
        <f t="shared" si="1"/>
        <v>0</v>
      </c>
    </row>
    <row r="73" spans="1:11" ht="15.6" x14ac:dyDescent="0.3">
      <c r="A73" t="s">
        <v>14</v>
      </c>
      <c r="B73" s="8" t="s">
        <v>67</v>
      </c>
      <c r="C73" s="16">
        <v>43099</v>
      </c>
      <c r="D73" s="12" t="s">
        <v>71</v>
      </c>
      <c r="E73" s="50">
        <v>249</v>
      </c>
      <c r="F73" s="50">
        <v>249</v>
      </c>
      <c r="G73" s="20">
        <v>249</v>
      </c>
      <c r="H73" s="13">
        <v>1950</v>
      </c>
      <c r="I73" s="14">
        <f t="shared" si="2"/>
        <v>485550</v>
      </c>
      <c r="J73" s="19" t="s">
        <v>17</v>
      </c>
      <c r="K73" s="55">
        <f t="shared" si="1"/>
        <v>747</v>
      </c>
    </row>
    <row r="74" spans="1:11" ht="18" hidden="1" x14ac:dyDescent="0.3">
      <c r="A74" t="s">
        <v>10</v>
      </c>
      <c r="B74" s="8" t="s">
        <v>67</v>
      </c>
      <c r="C74" s="16">
        <v>43099</v>
      </c>
      <c r="D74" s="25" t="s">
        <v>71</v>
      </c>
      <c r="E74" s="11"/>
      <c r="F74" s="50"/>
      <c r="G74" s="15"/>
      <c r="H74" s="13">
        <v>1950</v>
      </c>
      <c r="I74" s="14">
        <f t="shared" si="2"/>
        <v>0</v>
      </c>
      <c r="J74" s="15"/>
      <c r="K74" s="55">
        <f t="shared" ref="K74:K137" si="3">+E74+F74+G74</f>
        <v>0</v>
      </c>
    </row>
    <row r="75" spans="1:11" ht="18" hidden="1" x14ac:dyDescent="0.3">
      <c r="A75" t="s">
        <v>13</v>
      </c>
      <c r="B75" s="8" t="s">
        <v>67</v>
      </c>
      <c r="C75" s="16">
        <v>43099</v>
      </c>
      <c r="D75" s="25" t="s">
        <v>71</v>
      </c>
      <c r="E75" s="11"/>
      <c r="F75" s="11"/>
      <c r="G75" s="15"/>
      <c r="H75" s="13">
        <v>1950</v>
      </c>
      <c r="I75" s="14">
        <f t="shared" si="2"/>
        <v>0</v>
      </c>
      <c r="J75" s="15"/>
      <c r="K75" s="55">
        <f t="shared" si="3"/>
        <v>0</v>
      </c>
    </row>
    <row r="76" spans="1:11" ht="18" hidden="1" x14ac:dyDescent="0.3">
      <c r="A76" t="s">
        <v>10</v>
      </c>
      <c r="B76" s="8" t="s">
        <v>72</v>
      </c>
      <c r="C76" s="16">
        <v>43411</v>
      </c>
      <c r="D76" s="17" t="s">
        <v>73</v>
      </c>
      <c r="E76" s="11">
        <v>0</v>
      </c>
      <c r="F76" s="50"/>
      <c r="G76" s="15"/>
      <c r="H76" s="13">
        <v>2665</v>
      </c>
      <c r="I76" s="14">
        <f t="shared" si="2"/>
        <v>0</v>
      </c>
      <c r="J76" s="15"/>
      <c r="K76" s="55">
        <f t="shared" si="3"/>
        <v>0</v>
      </c>
    </row>
    <row r="77" spans="1:11" ht="15.6" hidden="1" x14ac:dyDescent="0.3">
      <c r="A77" t="s">
        <v>14</v>
      </c>
      <c r="B77" s="8" t="s">
        <v>74</v>
      </c>
      <c r="C77" s="16">
        <v>44825</v>
      </c>
      <c r="D77" s="26" t="s">
        <v>75</v>
      </c>
      <c r="E77" s="50"/>
      <c r="F77" s="50"/>
      <c r="G77" s="11"/>
      <c r="H77" s="13">
        <v>30</v>
      </c>
      <c r="I77" s="14">
        <f t="shared" si="2"/>
        <v>0</v>
      </c>
      <c r="J77" s="19" t="s">
        <v>17</v>
      </c>
      <c r="K77" s="55">
        <f t="shared" si="3"/>
        <v>0</v>
      </c>
    </row>
    <row r="78" spans="1:11" ht="18" x14ac:dyDescent="0.3">
      <c r="A78" t="s">
        <v>10</v>
      </c>
      <c r="B78" s="8" t="s">
        <v>74</v>
      </c>
      <c r="C78" s="16">
        <v>44825</v>
      </c>
      <c r="D78" s="17" t="s">
        <v>75</v>
      </c>
      <c r="E78" s="11">
        <v>10</v>
      </c>
      <c r="F78" s="50">
        <v>5</v>
      </c>
      <c r="G78" s="15">
        <v>5</v>
      </c>
      <c r="H78" s="13">
        <v>30</v>
      </c>
      <c r="I78" s="14">
        <f t="shared" si="2"/>
        <v>150</v>
      </c>
      <c r="J78" s="15"/>
      <c r="K78" s="55">
        <f t="shared" si="3"/>
        <v>20</v>
      </c>
    </row>
    <row r="79" spans="1:11" ht="18" hidden="1" x14ac:dyDescent="0.3">
      <c r="A79" t="s">
        <v>13</v>
      </c>
      <c r="B79" s="8" t="s">
        <v>74</v>
      </c>
      <c r="C79" s="16">
        <v>44825</v>
      </c>
      <c r="D79" s="17" t="s">
        <v>75</v>
      </c>
      <c r="E79" s="11"/>
      <c r="F79" s="11"/>
      <c r="G79" s="15"/>
      <c r="H79" s="13">
        <v>30</v>
      </c>
      <c r="I79" s="14">
        <f t="shared" si="2"/>
        <v>0</v>
      </c>
      <c r="J79" s="15"/>
      <c r="K79" s="55">
        <f t="shared" si="3"/>
        <v>0</v>
      </c>
    </row>
    <row r="80" spans="1:11" ht="15.6" hidden="1" x14ac:dyDescent="0.3">
      <c r="A80" t="s">
        <v>14</v>
      </c>
      <c r="B80" s="8" t="s">
        <v>76</v>
      </c>
      <c r="C80" s="16">
        <v>44825</v>
      </c>
      <c r="D80" s="26" t="s">
        <v>77</v>
      </c>
      <c r="E80" s="50"/>
      <c r="F80" s="50"/>
      <c r="G80" s="11"/>
      <c r="H80" s="13">
        <v>589</v>
      </c>
      <c r="I80" s="14">
        <f t="shared" si="2"/>
        <v>0</v>
      </c>
      <c r="J80" s="19" t="s">
        <v>17</v>
      </c>
      <c r="K80" s="55">
        <f t="shared" si="3"/>
        <v>0</v>
      </c>
    </row>
    <row r="81" spans="1:11" ht="18" x14ac:dyDescent="0.3">
      <c r="A81" t="s">
        <v>10</v>
      </c>
      <c r="B81" s="8" t="s">
        <v>76</v>
      </c>
      <c r="C81" s="16">
        <v>44825</v>
      </c>
      <c r="D81" s="17" t="s">
        <v>77</v>
      </c>
      <c r="E81" s="11">
        <v>10</v>
      </c>
      <c r="F81" s="50">
        <v>7</v>
      </c>
      <c r="G81" s="15">
        <v>7</v>
      </c>
      <c r="H81" s="13">
        <v>589</v>
      </c>
      <c r="I81" s="14">
        <f t="shared" si="2"/>
        <v>4123</v>
      </c>
      <c r="J81" s="15"/>
      <c r="K81" s="55">
        <f t="shared" si="3"/>
        <v>24</v>
      </c>
    </row>
    <row r="82" spans="1:11" ht="18" hidden="1" x14ac:dyDescent="0.3">
      <c r="A82" t="s">
        <v>13</v>
      </c>
      <c r="B82" s="8" t="s">
        <v>76</v>
      </c>
      <c r="C82" s="16">
        <v>44825</v>
      </c>
      <c r="D82" s="17" t="s">
        <v>77</v>
      </c>
      <c r="E82" s="11"/>
      <c r="F82" s="11"/>
      <c r="G82" s="15"/>
      <c r="H82" s="13">
        <v>589</v>
      </c>
      <c r="I82" s="14">
        <f t="shared" si="2"/>
        <v>0</v>
      </c>
      <c r="J82" s="15"/>
      <c r="K82" s="55">
        <f t="shared" si="3"/>
        <v>0</v>
      </c>
    </row>
    <row r="83" spans="1:11" ht="15.6" hidden="1" x14ac:dyDescent="0.3">
      <c r="A83" t="s">
        <v>14</v>
      </c>
      <c r="B83" s="8" t="s">
        <v>78</v>
      </c>
      <c r="C83" s="16">
        <v>44825</v>
      </c>
      <c r="D83" s="26" t="s">
        <v>79</v>
      </c>
      <c r="E83" s="50"/>
      <c r="F83" s="50"/>
      <c r="G83" s="11"/>
      <c r="H83" s="13">
        <v>118.64</v>
      </c>
      <c r="I83" s="14">
        <f t="shared" si="2"/>
        <v>0</v>
      </c>
      <c r="J83" s="19" t="s">
        <v>17</v>
      </c>
      <c r="K83" s="55">
        <f t="shared" si="3"/>
        <v>0</v>
      </c>
    </row>
    <row r="84" spans="1:11" ht="18" x14ac:dyDescent="0.3">
      <c r="A84" t="s">
        <v>10</v>
      </c>
      <c r="B84" s="8" t="s">
        <v>78</v>
      </c>
      <c r="C84" s="16">
        <v>44825</v>
      </c>
      <c r="D84" s="17" t="s">
        <v>79</v>
      </c>
      <c r="E84" s="11">
        <v>40</v>
      </c>
      <c r="F84" s="50">
        <v>39</v>
      </c>
      <c r="G84" s="15">
        <v>39</v>
      </c>
      <c r="H84" s="13">
        <v>118.64</v>
      </c>
      <c r="I84" s="14">
        <f t="shared" si="2"/>
        <v>4626.96</v>
      </c>
      <c r="J84" s="15"/>
      <c r="K84" s="55">
        <f t="shared" si="3"/>
        <v>118</v>
      </c>
    </row>
    <row r="85" spans="1:11" ht="18" hidden="1" x14ac:dyDescent="0.3">
      <c r="A85" t="s">
        <v>13</v>
      </c>
      <c r="B85" s="8" t="s">
        <v>78</v>
      </c>
      <c r="C85" s="16">
        <v>44825</v>
      </c>
      <c r="D85" s="17" t="s">
        <v>79</v>
      </c>
      <c r="E85" s="11"/>
      <c r="F85" s="11"/>
      <c r="G85" s="15"/>
      <c r="H85" s="13">
        <v>118.64</v>
      </c>
      <c r="I85" s="14">
        <f t="shared" si="2"/>
        <v>0</v>
      </c>
      <c r="J85" s="15"/>
      <c r="K85" s="55">
        <f t="shared" si="3"/>
        <v>0</v>
      </c>
    </row>
    <row r="86" spans="1:11" ht="15.6" hidden="1" x14ac:dyDescent="0.3">
      <c r="A86" t="s">
        <v>14</v>
      </c>
      <c r="B86" s="8" t="s">
        <v>78</v>
      </c>
      <c r="C86" s="16">
        <v>43411</v>
      </c>
      <c r="D86" s="26" t="s">
        <v>80</v>
      </c>
      <c r="E86" s="50"/>
      <c r="F86" s="50"/>
      <c r="G86" s="20"/>
      <c r="H86" s="13">
        <v>118.64</v>
      </c>
      <c r="I86" s="14">
        <f t="shared" si="2"/>
        <v>0</v>
      </c>
      <c r="J86" s="19" t="s">
        <v>18</v>
      </c>
      <c r="K86" s="55">
        <f t="shared" si="3"/>
        <v>0</v>
      </c>
    </row>
    <row r="87" spans="1:11" ht="18" x14ac:dyDescent="0.3">
      <c r="A87" t="s">
        <v>10</v>
      </c>
      <c r="B87" s="8" t="s">
        <v>78</v>
      </c>
      <c r="C87" s="16">
        <v>43411</v>
      </c>
      <c r="D87" s="22" t="s">
        <v>80</v>
      </c>
      <c r="E87" s="11">
        <v>10</v>
      </c>
      <c r="F87" s="50">
        <v>10</v>
      </c>
      <c r="G87" s="15">
        <v>10</v>
      </c>
      <c r="H87" s="13">
        <v>118.64</v>
      </c>
      <c r="I87" s="14">
        <f t="shared" si="2"/>
        <v>1186.4000000000001</v>
      </c>
      <c r="J87" s="15"/>
      <c r="K87" s="55">
        <f t="shared" si="3"/>
        <v>30</v>
      </c>
    </row>
    <row r="88" spans="1:11" ht="18" hidden="1" x14ac:dyDescent="0.3">
      <c r="A88" t="s">
        <v>13</v>
      </c>
      <c r="B88" s="8" t="s">
        <v>78</v>
      </c>
      <c r="C88" s="16">
        <v>43411</v>
      </c>
      <c r="D88" s="22" t="s">
        <v>80</v>
      </c>
      <c r="E88" s="11"/>
      <c r="F88" s="11"/>
      <c r="G88" s="15"/>
      <c r="H88" s="13">
        <v>118.64</v>
      </c>
      <c r="I88" s="14">
        <f t="shared" si="2"/>
        <v>0</v>
      </c>
      <c r="J88" s="15"/>
      <c r="K88" s="55">
        <f t="shared" si="3"/>
        <v>0</v>
      </c>
    </row>
    <row r="89" spans="1:11" ht="15.6" x14ac:dyDescent="0.3">
      <c r="A89" t="s">
        <v>14</v>
      </c>
      <c r="B89" s="8" t="s">
        <v>81</v>
      </c>
      <c r="C89" s="16">
        <v>43099</v>
      </c>
      <c r="D89" s="26" t="s">
        <v>82</v>
      </c>
      <c r="E89" s="50">
        <v>16</v>
      </c>
      <c r="F89" s="50">
        <v>16</v>
      </c>
      <c r="G89" s="20">
        <v>16</v>
      </c>
      <c r="H89" s="13">
        <v>35.99</v>
      </c>
      <c r="I89" s="14">
        <f t="shared" si="2"/>
        <v>575.84</v>
      </c>
      <c r="J89" s="19" t="s">
        <v>18</v>
      </c>
      <c r="K89" s="55">
        <f t="shared" si="3"/>
        <v>48</v>
      </c>
    </row>
    <row r="90" spans="1:11" ht="18" hidden="1" x14ac:dyDescent="0.3">
      <c r="A90" t="s">
        <v>10</v>
      </c>
      <c r="B90" s="8" t="s">
        <v>81</v>
      </c>
      <c r="C90" s="16">
        <v>43099</v>
      </c>
      <c r="D90" s="22" t="s">
        <v>82</v>
      </c>
      <c r="E90" s="11"/>
      <c r="F90" s="50"/>
      <c r="G90" s="15"/>
      <c r="H90" s="13">
        <v>35.99</v>
      </c>
      <c r="I90" s="14">
        <f t="shared" si="2"/>
        <v>0</v>
      </c>
      <c r="J90" s="15"/>
      <c r="K90" s="55">
        <f t="shared" si="3"/>
        <v>0</v>
      </c>
    </row>
    <row r="91" spans="1:11" ht="18" hidden="1" x14ac:dyDescent="0.3">
      <c r="A91" t="s">
        <v>13</v>
      </c>
      <c r="B91" s="8" t="s">
        <v>81</v>
      </c>
      <c r="C91" s="16">
        <v>43099</v>
      </c>
      <c r="D91" s="22" t="s">
        <v>82</v>
      </c>
      <c r="E91" s="11"/>
      <c r="F91" s="11"/>
      <c r="G91" s="15"/>
      <c r="H91" s="13">
        <v>35.99</v>
      </c>
      <c r="I91" s="14">
        <f t="shared" si="2"/>
        <v>0</v>
      </c>
      <c r="J91" s="15"/>
      <c r="K91" s="55">
        <f t="shared" si="3"/>
        <v>0</v>
      </c>
    </row>
    <row r="92" spans="1:11" ht="18" x14ac:dyDescent="0.3">
      <c r="A92" t="s">
        <v>10</v>
      </c>
      <c r="B92" s="8" t="s">
        <v>83</v>
      </c>
      <c r="C92" s="16">
        <v>44825</v>
      </c>
      <c r="D92" s="22" t="s">
        <v>84</v>
      </c>
      <c r="E92" s="11">
        <v>24</v>
      </c>
      <c r="F92" s="50">
        <v>21</v>
      </c>
      <c r="G92" s="15">
        <v>21</v>
      </c>
      <c r="H92" s="13">
        <v>1636</v>
      </c>
      <c r="I92" s="14">
        <f t="shared" si="2"/>
        <v>34356</v>
      </c>
      <c r="J92" s="15"/>
      <c r="K92" s="55">
        <f t="shared" si="3"/>
        <v>66</v>
      </c>
    </row>
    <row r="93" spans="1:11" ht="15.6" hidden="1" x14ac:dyDescent="0.3">
      <c r="A93" t="s">
        <v>14</v>
      </c>
      <c r="B93" s="8" t="s">
        <v>83</v>
      </c>
      <c r="C93" s="16">
        <v>44825</v>
      </c>
      <c r="D93" s="26" t="s">
        <v>85</v>
      </c>
      <c r="E93" s="50"/>
      <c r="F93" s="50"/>
      <c r="G93" s="11"/>
      <c r="H93" s="13">
        <v>1636</v>
      </c>
      <c r="I93" s="14">
        <f t="shared" si="2"/>
        <v>0</v>
      </c>
      <c r="J93" s="19" t="s">
        <v>17</v>
      </c>
      <c r="K93" s="55">
        <f t="shared" si="3"/>
        <v>0</v>
      </c>
    </row>
    <row r="94" spans="1:11" ht="18" hidden="1" x14ac:dyDescent="0.3">
      <c r="A94" t="s">
        <v>13</v>
      </c>
      <c r="B94" s="8" t="s">
        <v>83</v>
      </c>
      <c r="C94" s="16">
        <v>44825</v>
      </c>
      <c r="D94" s="22" t="s">
        <v>85</v>
      </c>
      <c r="E94" s="11"/>
      <c r="F94" s="11"/>
      <c r="G94" s="15"/>
      <c r="H94" s="13">
        <v>1636</v>
      </c>
      <c r="I94" s="14">
        <f t="shared" si="2"/>
        <v>0</v>
      </c>
      <c r="J94" s="15"/>
      <c r="K94" s="55">
        <f t="shared" si="3"/>
        <v>0</v>
      </c>
    </row>
    <row r="95" spans="1:11" ht="15.6" x14ac:dyDescent="0.3">
      <c r="A95" t="s">
        <v>14</v>
      </c>
      <c r="B95" s="8" t="s">
        <v>86</v>
      </c>
      <c r="C95" s="16" t="s">
        <v>87</v>
      </c>
      <c r="D95" s="26" t="s">
        <v>88</v>
      </c>
      <c r="E95" s="50">
        <v>5</v>
      </c>
      <c r="F95" s="50">
        <v>5</v>
      </c>
      <c r="G95" s="20">
        <v>5</v>
      </c>
      <c r="H95" s="13">
        <v>2295</v>
      </c>
      <c r="I95" s="14">
        <f t="shared" si="2"/>
        <v>11475</v>
      </c>
      <c r="J95" s="19" t="s">
        <v>18</v>
      </c>
      <c r="K95" s="55">
        <f t="shared" si="3"/>
        <v>15</v>
      </c>
    </row>
    <row r="96" spans="1:11" ht="18" hidden="1" x14ac:dyDescent="0.3">
      <c r="A96" t="s">
        <v>10</v>
      </c>
      <c r="B96" s="8" t="s">
        <v>86</v>
      </c>
      <c r="C96" s="16" t="s">
        <v>87</v>
      </c>
      <c r="D96" s="22" t="s">
        <v>88</v>
      </c>
      <c r="E96" s="11"/>
      <c r="F96" s="50"/>
      <c r="G96" s="15"/>
      <c r="H96" s="13">
        <v>2295</v>
      </c>
      <c r="I96" s="14">
        <f t="shared" si="2"/>
        <v>0</v>
      </c>
      <c r="J96" s="15"/>
      <c r="K96" s="55">
        <f t="shared" si="3"/>
        <v>0</v>
      </c>
    </row>
    <row r="97" spans="1:11" ht="18" hidden="1" x14ac:dyDescent="0.3">
      <c r="A97" t="s">
        <v>13</v>
      </c>
      <c r="B97" s="8" t="s">
        <v>86</v>
      </c>
      <c r="C97" s="16" t="s">
        <v>87</v>
      </c>
      <c r="D97" s="22" t="s">
        <v>88</v>
      </c>
      <c r="E97" s="11"/>
      <c r="F97" s="11"/>
      <c r="G97" s="15"/>
      <c r="H97" s="13">
        <v>2295</v>
      </c>
      <c r="I97" s="14">
        <f t="shared" si="2"/>
        <v>0</v>
      </c>
      <c r="J97" s="15"/>
      <c r="K97" s="55">
        <f t="shared" si="3"/>
        <v>0</v>
      </c>
    </row>
    <row r="98" spans="1:11" ht="18" hidden="1" x14ac:dyDescent="0.3">
      <c r="A98" t="s">
        <v>10</v>
      </c>
      <c r="B98" s="8" t="s">
        <v>89</v>
      </c>
      <c r="C98" s="16">
        <v>43099</v>
      </c>
      <c r="D98" s="22" t="s">
        <v>90</v>
      </c>
      <c r="E98" s="11"/>
      <c r="F98" s="50"/>
      <c r="G98" s="15"/>
      <c r="H98" s="13">
        <v>3400</v>
      </c>
      <c r="I98" s="14">
        <f t="shared" si="2"/>
        <v>0</v>
      </c>
      <c r="J98" s="15"/>
      <c r="K98" s="55">
        <f t="shared" si="3"/>
        <v>0</v>
      </c>
    </row>
    <row r="99" spans="1:11" ht="15.6" x14ac:dyDescent="0.3">
      <c r="A99" t="s">
        <v>14</v>
      </c>
      <c r="B99" s="8" t="s">
        <v>89</v>
      </c>
      <c r="C99" s="16">
        <v>43099</v>
      </c>
      <c r="D99" s="12" t="s">
        <v>91</v>
      </c>
      <c r="E99" s="50">
        <v>22</v>
      </c>
      <c r="F99" s="50">
        <v>22</v>
      </c>
      <c r="G99" s="11">
        <v>22</v>
      </c>
      <c r="H99" s="13">
        <v>2500</v>
      </c>
      <c r="I99" s="14">
        <f t="shared" si="2"/>
        <v>55000</v>
      </c>
      <c r="J99" s="19" t="s">
        <v>17</v>
      </c>
      <c r="K99" s="55">
        <f t="shared" si="3"/>
        <v>66</v>
      </c>
    </row>
    <row r="100" spans="1:11" ht="18" hidden="1" x14ac:dyDescent="0.3">
      <c r="A100" t="s">
        <v>10</v>
      </c>
      <c r="B100" s="8" t="s">
        <v>89</v>
      </c>
      <c r="C100" s="16">
        <v>43099</v>
      </c>
      <c r="D100" s="27" t="s">
        <v>91</v>
      </c>
      <c r="E100" s="11">
        <v>0</v>
      </c>
      <c r="F100" s="50"/>
      <c r="G100" s="15"/>
      <c r="H100" s="13">
        <v>2500</v>
      </c>
      <c r="I100" s="14">
        <f t="shared" si="2"/>
        <v>0</v>
      </c>
      <c r="J100" s="15"/>
      <c r="K100" s="55">
        <f t="shared" si="3"/>
        <v>0</v>
      </c>
    </row>
    <row r="101" spans="1:11" ht="18" hidden="1" x14ac:dyDescent="0.3">
      <c r="A101" t="s">
        <v>13</v>
      </c>
      <c r="B101" s="8" t="s">
        <v>89</v>
      </c>
      <c r="C101" s="16">
        <v>43099</v>
      </c>
      <c r="D101" s="27" t="s">
        <v>91</v>
      </c>
      <c r="E101" s="11"/>
      <c r="F101" s="11"/>
      <c r="G101" s="15"/>
      <c r="H101" s="13">
        <v>2500</v>
      </c>
      <c r="I101" s="14">
        <f t="shared" si="2"/>
        <v>0</v>
      </c>
      <c r="J101" s="15"/>
      <c r="K101" s="55">
        <f t="shared" si="3"/>
        <v>0</v>
      </c>
    </row>
    <row r="102" spans="1:11" ht="15.6" x14ac:dyDescent="0.3">
      <c r="A102" t="s">
        <v>14</v>
      </c>
      <c r="B102" s="8" t="s">
        <v>92</v>
      </c>
      <c r="C102" s="16">
        <v>43411</v>
      </c>
      <c r="D102" s="26" t="s">
        <v>93</v>
      </c>
      <c r="E102" s="50">
        <v>8</v>
      </c>
      <c r="F102" s="50">
        <v>8</v>
      </c>
      <c r="G102" s="20">
        <v>8</v>
      </c>
      <c r="H102" s="13">
        <v>300.85000000000002</v>
      </c>
      <c r="I102" s="14">
        <f t="shared" si="2"/>
        <v>2406.8000000000002</v>
      </c>
      <c r="J102" s="19" t="s">
        <v>18</v>
      </c>
      <c r="K102" s="55">
        <f t="shared" si="3"/>
        <v>24</v>
      </c>
    </row>
    <row r="103" spans="1:11" ht="18" hidden="1" x14ac:dyDescent="0.3">
      <c r="A103" t="s">
        <v>10</v>
      </c>
      <c r="B103" s="8" t="s">
        <v>92</v>
      </c>
      <c r="C103" s="16">
        <v>43411</v>
      </c>
      <c r="D103" s="22" t="s">
        <v>93</v>
      </c>
      <c r="E103" s="11"/>
      <c r="F103" s="50"/>
      <c r="G103" s="15"/>
      <c r="H103" s="13">
        <v>300.85000000000002</v>
      </c>
      <c r="I103" s="14">
        <f t="shared" si="2"/>
        <v>0</v>
      </c>
      <c r="J103" s="15"/>
      <c r="K103" s="55">
        <f t="shared" si="3"/>
        <v>0</v>
      </c>
    </row>
    <row r="104" spans="1:11" ht="18" hidden="1" x14ac:dyDescent="0.3">
      <c r="A104" t="s">
        <v>13</v>
      </c>
      <c r="B104" s="8" t="s">
        <v>92</v>
      </c>
      <c r="C104" s="16">
        <v>43411</v>
      </c>
      <c r="D104" s="22" t="s">
        <v>93</v>
      </c>
      <c r="E104" s="11"/>
      <c r="F104" s="11"/>
      <c r="G104" s="15"/>
      <c r="H104" s="13">
        <v>300.85000000000002</v>
      </c>
      <c r="I104" s="14">
        <f t="shared" si="2"/>
        <v>0</v>
      </c>
      <c r="J104" s="15"/>
      <c r="K104" s="55">
        <f t="shared" si="3"/>
        <v>0</v>
      </c>
    </row>
    <row r="105" spans="1:11" ht="18" hidden="1" x14ac:dyDescent="0.3">
      <c r="A105" t="s">
        <v>10</v>
      </c>
      <c r="B105" s="8" t="s">
        <v>94</v>
      </c>
      <c r="C105" s="16">
        <v>44825</v>
      </c>
      <c r="D105" s="25" t="s">
        <v>95</v>
      </c>
      <c r="E105" s="11"/>
      <c r="F105" s="50"/>
      <c r="G105" s="15"/>
      <c r="H105" s="13">
        <v>52</v>
      </c>
      <c r="I105" s="14">
        <f t="shared" si="2"/>
        <v>0</v>
      </c>
      <c r="J105" s="15"/>
      <c r="K105" s="55">
        <f t="shared" si="3"/>
        <v>0</v>
      </c>
    </row>
    <row r="106" spans="1:11" ht="15.6" x14ac:dyDescent="0.3">
      <c r="A106" t="s">
        <v>14</v>
      </c>
      <c r="B106" s="8" t="s">
        <v>94</v>
      </c>
      <c r="C106" s="16">
        <v>44825</v>
      </c>
      <c r="D106" s="12" t="s">
        <v>96</v>
      </c>
      <c r="E106" s="50">
        <v>100</v>
      </c>
      <c r="F106" s="50">
        <v>99</v>
      </c>
      <c r="G106" s="20">
        <v>99</v>
      </c>
      <c r="H106" s="13">
        <v>52</v>
      </c>
      <c r="I106" s="14">
        <f t="shared" si="2"/>
        <v>5148</v>
      </c>
      <c r="J106" s="19" t="s">
        <v>17</v>
      </c>
      <c r="K106" s="55">
        <f t="shared" si="3"/>
        <v>298</v>
      </c>
    </row>
    <row r="107" spans="1:11" ht="18" hidden="1" x14ac:dyDescent="0.3">
      <c r="A107" t="s">
        <v>13</v>
      </c>
      <c r="B107" s="8" t="s">
        <v>94</v>
      </c>
      <c r="C107" s="16">
        <v>44825</v>
      </c>
      <c r="D107" s="25" t="s">
        <v>96</v>
      </c>
      <c r="E107" s="11"/>
      <c r="F107" s="11"/>
      <c r="G107" s="15"/>
      <c r="H107" s="13">
        <v>52</v>
      </c>
      <c r="I107" s="14">
        <f t="shared" si="2"/>
        <v>0</v>
      </c>
      <c r="J107" s="15"/>
      <c r="K107" s="55">
        <f t="shared" si="3"/>
        <v>0</v>
      </c>
    </row>
    <row r="108" spans="1:11" ht="18" hidden="1" x14ac:dyDescent="0.3">
      <c r="A108" t="s">
        <v>10</v>
      </c>
      <c r="B108" s="8" t="s">
        <v>94</v>
      </c>
      <c r="C108" s="16">
        <v>44825</v>
      </c>
      <c r="D108" s="25" t="s">
        <v>97</v>
      </c>
      <c r="E108" s="11"/>
      <c r="F108" s="50"/>
      <c r="G108" s="15"/>
      <c r="H108" s="13">
        <v>76</v>
      </c>
      <c r="I108" s="14">
        <f t="shared" si="2"/>
        <v>0</v>
      </c>
      <c r="J108" s="15"/>
      <c r="K108" s="55">
        <f t="shared" si="3"/>
        <v>0</v>
      </c>
    </row>
    <row r="109" spans="1:11" ht="15.6" x14ac:dyDescent="0.3">
      <c r="A109" t="s">
        <v>14</v>
      </c>
      <c r="B109" s="8" t="s">
        <v>94</v>
      </c>
      <c r="C109" s="16">
        <v>44825</v>
      </c>
      <c r="D109" s="12" t="s">
        <v>98</v>
      </c>
      <c r="E109" s="50">
        <v>100</v>
      </c>
      <c r="F109" s="50">
        <v>99</v>
      </c>
      <c r="G109" s="20">
        <v>99</v>
      </c>
      <c r="H109" s="13">
        <v>76</v>
      </c>
      <c r="I109" s="14">
        <f t="shared" si="2"/>
        <v>7524</v>
      </c>
      <c r="J109" s="19" t="s">
        <v>17</v>
      </c>
      <c r="K109" s="55">
        <f t="shared" si="3"/>
        <v>298</v>
      </c>
    </row>
    <row r="110" spans="1:11" ht="18" hidden="1" x14ac:dyDescent="0.3">
      <c r="A110" t="s">
        <v>13</v>
      </c>
      <c r="B110" s="8" t="s">
        <v>94</v>
      </c>
      <c r="C110" s="16">
        <v>44825</v>
      </c>
      <c r="D110" s="25" t="s">
        <v>98</v>
      </c>
      <c r="E110" s="11"/>
      <c r="F110" s="11"/>
      <c r="G110" s="15"/>
      <c r="H110" s="13">
        <v>76</v>
      </c>
      <c r="I110" s="14">
        <f t="shared" si="2"/>
        <v>0</v>
      </c>
      <c r="J110" s="15"/>
      <c r="K110" s="55">
        <f t="shared" si="3"/>
        <v>0</v>
      </c>
    </row>
    <row r="111" spans="1:11" ht="15.6" x14ac:dyDescent="0.3">
      <c r="A111" t="s">
        <v>14</v>
      </c>
      <c r="B111" s="8" t="s">
        <v>99</v>
      </c>
      <c r="C111" s="16">
        <v>43099</v>
      </c>
      <c r="D111" s="26" t="s">
        <v>100</v>
      </c>
      <c r="E111" s="50">
        <v>311</v>
      </c>
      <c r="F111" s="50">
        <v>272</v>
      </c>
      <c r="G111" s="20">
        <v>246</v>
      </c>
      <c r="H111" s="13">
        <v>97.39</v>
      </c>
      <c r="I111" s="14">
        <f t="shared" si="2"/>
        <v>23957.94</v>
      </c>
      <c r="J111" s="19" t="s">
        <v>17</v>
      </c>
      <c r="K111" s="55">
        <f t="shared" si="3"/>
        <v>829</v>
      </c>
    </row>
    <row r="112" spans="1:11" ht="15.6" x14ac:dyDescent="0.3">
      <c r="A112" t="s">
        <v>14</v>
      </c>
      <c r="B112" s="8" t="s">
        <v>101</v>
      </c>
      <c r="C112" s="16">
        <v>44825</v>
      </c>
      <c r="D112" s="26" t="s">
        <v>102</v>
      </c>
      <c r="E112" s="50">
        <v>40</v>
      </c>
      <c r="F112" s="50">
        <v>35</v>
      </c>
      <c r="G112" s="11">
        <v>35</v>
      </c>
      <c r="H112" s="13">
        <v>22.88</v>
      </c>
      <c r="I112" s="14">
        <f t="shared" si="2"/>
        <v>800.8</v>
      </c>
      <c r="J112" s="19" t="s">
        <v>17</v>
      </c>
      <c r="K112" s="55">
        <f t="shared" si="3"/>
        <v>110</v>
      </c>
    </row>
    <row r="113" spans="1:11" ht="18" hidden="1" x14ac:dyDescent="0.3">
      <c r="A113" t="s">
        <v>10</v>
      </c>
      <c r="B113" s="8" t="s">
        <v>101</v>
      </c>
      <c r="C113" s="16">
        <v>44825</v>
      </c>
      <c r="D113" s="22" t="s">
        <v>102</v>
      </c>
      <c r="E113" s="11"/>
      <c r="F113" s="50"/>
      <c r="G113" s="15"/>
      <c r="H113" s="13">
        <v>22.88</v>
      </c>
      <c r="I113" s="14">
        <f t="shared" si="2"/>
        <v>0</v>
      </c>
      <c r="J113" s="15"/>
      <c r="K113" s="55">
        <f t="shared" si="3"/>
        <v>0</v>
      </c>
    </row>
    <row r="114" spans="1:11" ht="18" hidden="1" x14ac:dyDescent="0.3">
      <c r="A114" t="s">
        <v>13</v>
      </c>
      <c r="B114" s="8" t="s">
        <v>101</v>
      </c>
      <c r="C114" s="16">
        <v>44825</v>
      </c>
      <c r="D114" s="22" t="s">
        <v>102</v>
      </c>
      <c r="E114" s="11"/>
      <c r="F114" s="11"/>
      <c r="G114" s="15"/>
      <c r="H114" s="13">
        <v>22.88</v>
      </c>
      <c r="I114" s="14">
        <f t="shared" si="2"/>
        <v>0</v>
      </c>
      <c r="J114" s="15"/>
      <c r="K114" s="55">
        <f t="shared" si="3"/>
        <v>0</v>
      </c>
    </row>
    <row r="115" spans="1:11" ht="15.6" x14ac:dyDescent="0.3">
      <c r="A115" t="s">
        <v>14</v>
      </c>
      <c r="B115" s="8" t="s">
        <v>103</v>
      </c>
      <c r="C115" s="16">
        <v>43411</v>
      </c>
      <c r="D115" s="26" t="s">
        <v>104</v>
      </c>
      <c r="E115" s="50">
        <v>60</v>
      </c>
      <c r="F115" s="50">
        <v>60</v>
      </c>
      <c r="G115" s="20">
        <v>60</v>
      </c>
      <c r="H115" s="13">
        <v>7</v>
      </c>
      <c r="I115" s="14">
        <f t="shared" si="2"/>
        <v>420</v>
      </c>
      <c r="J115" s="19" t="s">
        <v>18</v>
      </c>
      <c r="K115" s="55">
        <f t="shared" si="3"/>
        <v>180</v>
      </c>
    </row>
    <row r="116" spans="1:11" ht="18" hidden="1" x14ac:dyDescent="0.3">
      <c r="A116" t="s">
        <v>10</v>
      </c>
      <c r="B116" s="8" t="s">
        <v>103</v>
      </c>
      <c r="C116" s="16">
        <v>43411</v>
      </c>
      <c r="D116" s="22" t="s">
        <v>104</v>
      </c>
      <c r="E116" s="11"/>
      <c r="F116" s="50"/>
      <c r="G116" s="15"/>
      <c r="H116" s="13">
        <v>7</v>
      </c>
      <c r="I116" s="14">
        <f t="shared" si="2"/>
        <v>0</v>
      </c>
      <c r="J116" s="15"/>
      <c r="K116" s="55">
        <f t="shared" si="3"/>
        <v>0</v>
      </c>
    </row>
    <row r="117" spans="1:11" ht="18" hidden="1" x14ac:dyDescent="0.3">
      <c r="A117" t="s">
        <v>13</v>
      </c>
      <c r="B117" s="8" t="s">
        <v>103</v>
      </c>
      <c r="C117" s="16">
        <v>43411</v>
      </c>
      <c r="D117" s="22" t="s">
        <v>104</v>
      </c>
      <c r="E117" s="11"/>
      <c r="F117" s="11"/>
      <c r="G117" s="15"/>
      <c r="H117" s="13">
        <v>7</v>
      </c>
      <c r="I117" s="14">
        <f t="shared" si="2"/>
        <v>0</v>
      </c>
      <c r="J117" s="15"/>
      <c r="K117" s="55">
        <f t="shared" si="3"/>
        <v>0</v>
      </c>
    </row>
    <row r="118" spans="1:11" ht="15.6" x14ac:dyDescent="0.3">
      <c r="A118" t="s">
        <v>14</v>
      </c>
      <c r="B118" s="8" t="s">
        <v>101</v>
      </c>
      <c r="C118" s="16">
        <v>44825</v>
      </c>
      <c r="D118" s="26" t="s">
        <v>105</v>
      </c>
      <c r="E118" s="50">
        <v>320</v>
      </c>
      <c r="F118" s="50">
        <v>310</v>
      </c>
      <c r="G118" s="11">
        <v>310</v>
      </c>
      <c r="H118" s="13">
        <v>12.71</v>
      </c>
      <c r="I118" s="14">
        <f t="shared" ref="I118:I181" si="4">+G118*H118</f>
        <v>3940.1000000000004</v>
      </c>
      <c r="J118" s="19" t="s">
        <v>17</v>
      </c>
      <c r="K118" s="55">
        <f t="shared" si="3"/>
        <v>940</v>
      </c>
    </row>
    <row r="119" spans="1:11" ht="18" hidden="1" x14ac:dyDescent="0.3">
      <c r="A119" t="s">
        <v>10</v>
      </c>
      <c r="B119" s="8" t="s">
        <v>101</v>
      </c>
      <c r="C119" s="16">
        <v>44825</v>
      </c>
      <c r="D119" s="22" t="s">
        <v>105</v>
      </c>
      <c r="E119" s="11"/>
      <c r="F119" s="50"/>
      <c r="G119" s="15"/>
      <c r="H119" s="13">
        <v>12.71</v>
      </c>
      <c r="I119" s="14">
        <f t="shared" si="4"/>
        <v>0</v>
      </c>
      <c r="J119" s="15"/>
      <c r="K119" s="55">
        <f t="shared" si="3"/>
        <v>0</v>
      </c>
    </row>
    <row r="120" spans="1:11" ht="18" hidden="1" x14ac:dyDescent="0.3">
      <c r="A120" t="s">
        <v>13</v>
      </c>
      <c r="B120" s="8" t="s">
        <v>101</v>
      </c>
      <c r="C120" s="16">
        <v>44825</v>
      </c>
      <c r="D120" s="22" t="s">
        <v>105</v>
      </c>
      <c r="E120" s="11"/>
      <c r="F120" s="11"/>
      <c r="G120" s="15"/>
      <c r="H120" s="13">
        <v>12.71</v>
      </c>
      <c r="I120" s="14">
        <f t="shared" si="4"/>
        <v>0</v>
      </c>
      <c r="J120" s="15"/>
      <c r="K120" s="55">
        <f t="shared" si="3"/>
        <v>0</v>
      </c>
    </row>
    <row r="121" spans="1:11" ht="15.6" x14ac:dyDescent="0.3">
      <c r="A121" t="s">
        <v>14</v>
      </c>
      <c r="B121" s="8" t="s">
        <v>106</v>
      </c>
      <c r="C121" s="16">
        <v>43673</v>
      </c>
      <c r="D121" s="26" t="s">
        <v>107</v>
      </c>
      <c r="E121" s="50">
        <v>55</v>
      </c>
      <c r="F121" s="50">
        <v>55</v>
      </c>
      <c r="G121" s="20">
        <v>55</v>
      </c>
      <c r="H121" s="13">
        <v>1820</v>
      </c>
      <c r="I121" s="14">
        <f t="shared" si="4"/>
        <v>100100</v>
      </c>
      <c r="J121" s="19" t="s">
        <v>17</v>
      </c>
      <c r="K121" s="55">
        <f t="shared" si="3"/>
        <v>165</v>
      </c>
    </row>
    <row r="122" spans="1:11" ht="18" hidden="1" x14ac:dyDescent="0.3">
      <c r="A122" t="s">
        <v>10</v>
      </c>
      <c r="B122" s="8" t="s">
        <v>106</v>
      </c>
      <c r="C122" s="16">
        <v>43673</v>
      </c>
      <c r="D122" s="22" t="s">
        <v>107</v>
      </c>
      <c r="E122" s="11"/>
      <c r="F122" s="50"/>
      <c r="G122" s="15"/>
      <c r="H122" s="13">
        <v>1820</v>
      </c>
      <c r="I122" s="14">
        <f t="shared" si="4"/>
        <v>0</v>
      </c>
      <c r="J122" s="15"/>
      <c r="K122" s="55">
        <f t="shared" si="3"/>
        <v>0</v>
      </c>
    </row>
    <row r="123" spans="1:11" ht="18" hidden="1" x14ac:dyDescent="0.3">
      <c r="A123" t="s">
        <v>13</v>
      </c>
      <c r="B123" s="8" t="s">
        <v>106</v>
      </c>
      <c r="C123" s="16">
        <v>43673</v>
      </c>
      <c r="D123" s="22" t="s">
        <v>107</v>
      </c>
      <c r="E123" s="11"/>
      <c r="F123" s="11"/>
      <c r="G123" s="15"/>
      <c r="H123" s="13">
        <v>1820</v>
      </c>
      <c r="I123" s="14">
        <f t="shared" si="4"/>
        <v>0</v>
      </c>
      <c r="J123" s="15"/>
      <c r="K123" s="55">
        <f t="shared" si="3"/>
        <v>0</v>
      </c>
    </row>
    <row r="124" spans="1:11" ht="15.6" x14ac:dyDescent="0.3">
      <c r="A124" t="s">
        <v>14</v>
      </c>
      <c r="B124" s="8" t="s">
        <v>106</v>
      </c>
      <c r="C124" s="16">
        <v>43460</v>
      </c>
      <c r="D124" s="26" t="s">
        <v>108</v>
      </c>
      <c r="E124" s="50">
        <v>465</v>
      </c>
      <c r="F124" s="50">
        <v>465</v>
      </c>
      <c r="G124" s="20">
        <v>465</v>
      </c>
      <c r="H124" s="13">
        <v>2679.32</v>
      </c>
      <c r="I124" s="14">
        <f t="shared" si="4"/>
        <v>1245883.8</v>
      </c>
      <c r="J124" s="19" t="s">
        <v>17</v>
      </c>
      <c r="K124" s="55">
        <f t="shared" si="3"/>
        <v>1395</v>
      </c>
    </row>
    <row r="125" spans="1:11" ht="18" hidden="1" x14ac:dyDescent="0.3">
      <c r="A125" t="s">
        <v>10</v>
      </c>
      <c r="B125" s="8" t="s">
        <v>106</v>
      </c>
      <c r="C125" s="16">
        <v>43460</v>
      </c>
      <c r="D125" s="22" t="s">
        <v>108</v>
      </c>
      <c r="E125" s="11"/>
      <c r="F125" s="50"/>
      <c r="G125" s="15"/>
      <c r="H125" s="13">
        <v>2679.32</v>
      </c>
      <c r="I125" s="14">
        <f t="shared" si="4"/>
        <v>0</v>
      </c>
      <c r="J125" s="15"/>
      <c r="K125" s="55">
        <f t="shared" si="3"/>
        <v>0</v>
      </c>
    </row>
    <row r="126" spans="1:11" ht="18" hidden="1" x14ac:dyDescent="0.3">
      <c r="A126" t="s">
        <v>13</v>
      </c>
      <c r="B126" s="8" t="s">
        <v>106</v>
      </c>
      <c r="C126" s="16">
        <v>43460</v>
      </c>
      <c r="D126" s="22" t="s">
        <v>108</v>
      </c>
      <c r="E126" s="11"/>
      <c r="F126" s="11"/>
      <c r="G126" s="15"/>
      <c r="H126" s="13">
        <v>2679.32</v>
      </c>
      <c r="I126" s="14">
        <f t="shared" si="4"/>
        <v>0</v>
      </c>
      <c r="J126" s="15"/>
      <c r="K126" s="55">
        <f t="shared" si="3"/>
        <v>0</v>
      </c>
    </row>
    <row r="127" spans="1:11" ht="18" x14ac:dyDescent="0.3">
      <c r="A127" t="s">
        <v>10</v>
      </c>
      <c r="B127" s="8" t="s">
        <v>46</v>
      </c>
      <c r="C127" s="16">
        <v>43099</v>
      </c>
      <c r="D127" s="22" t="s">
        <v>109</v>
      </c>
      <c r="E127" s="11">
        <v>12</v>
      </c>
      <c r="F127" s="50">
        <v>0</v>
      </c>
      <c r="G127" s="15">
        <v>0</v>
      </c>
      <c r="H127" s="13">
        <v>158.9</v>
      </c>
      <c r="I127" s="14">
        <f t="shared" si="4"/>
        <v>0</v>
      </c>
      <c r="J127" s="15"/>
      <c r="K127" s="55">
        <f t="shared" si="3"/>
        <v>12</v>
      </c>
    </row>
    <row r="128" spans="1:11" ht="18" hidden="1" x14ac:dyDescent="0.3">
      <c r="A128" t="s">
        <v>10</v>
      </c>
      <c r="B128" s="8" t="s">
        <v>46</v>
      </c>
      <c r="C128" s="16">
        <v>43099</v>
      </c>
      <c r="D128" s="27" t="s">
        <v>110</v>
      </c>
      <c r="E128" s="11">
        <v>0</v>
      </c>
      <c r="F128" s="50"/>
      <c r="G128" s="15"/>
      <c r="H128" s="13">
        <v>200</v>
      </c>
      <c r="I128" s="14">
        <f t="shared" si="4"/>
        <v>0</v>
      </c>
      <c r="J128" s="15"/>
      <c r="K128" s="55">
        <f t="shared" si="3"/>
        <v>0</v>
      </c>
    </row>
    <row r="129" spans="1:11" ht="18" hidden="1" x14ac:dyDescent="0.3">
      <c r="A129" t="s">
        <v>10</v>
      </c>
      <c r="B129" s="8" t="s">
        <v>46</v>
      </c>
      <c r="C129" s="16">
        <v>43099</v>
      </c>
      <c r="D129" s="22" t="s">
        <v>111</v>
      </c>
      <c r="E129" s="11">
        <v>0</v>
      </c>
      <c r="F129" s="50"/>
      <c r="G129" s="15"/>
      <c r="H129" s="13">
        <v>59</v>
      </c>
      <c r="I129" s="14">
        <f t="shared" si="4"/>
        <v>0</v>
      </c>
      <c r="J129" s="15"/>
      <c r="K129" s="55">
        <f t="shared" si="3"/>
        <v>0</v>
      </c>
    </row>
    <row r="130" spans="1:11" ht="18" x14ac:dyDescent="0.3">
      <c r="A130" t="s">
        <v>10</v>
      </c>
      <c r="B130" s="8" t="s">
        <v>46</v>
      </c>
      <c r="C130" s="16" t="s">
        <v>87</v>
      </c>
      <c r="D130" s="25" t="s">
        <v>112</v>
      </c>
      <c r="E130" s="11">
        <v>108</v>
      </c>
      <c r="F130" s="50">
        <v>0</v>
      </c>
      <c r="G130" s="15">
        <v>0</v>
      </c>
      <c r="H130" s="13">
        <v>59</v>
      </c>
      <c r="I130" s="14">
        <f t="shared" si="4"/>
        <v>0</v>
      </c>
      <c r="J130" s="15"/>
      <c r="K130" s="55">
        <f t="shared" si="3"/>
        <v>108</v>
      </c>
    </row>
    <row r="131" spans="1:11" ht="18" x14ac:dyDescent="0.3">
      <c r="A131" t="s">
        <v>13</v>
      </c>
      <c r="B131" s="8" t="s">
        <v>46</v>
      </c>
      <c r="C131" s="16" t="s">
        <v>87</v>
      </c>
      <c r="D131" s="25" t="s">
        <v>112</v>
      </c>
      <c r="E131" s="11">
        <v>0</v>
      </c>
      <c r="F131" s="11">
        <v>96</v>
      </c>
      <c r="G131" s="15">
        <v>0</v>
      </c>
      <c r="H131" s="13">
        <v>59</v>
      </c>
      <c r="I131" s="14">
        <f t="shared" si="4"/>
        <v>0</v>
      </c>
      <c r="J131" s="15"/>
      <c r="K131" s="55">
        <f t="shared" si="3"/>
        <v>96</v>
      </c>
    </row>
    <row r="132" spans="1:11" ht="15.6" x14ac:dyDescent="0.3">
      <c r="A132" t="s">
        <v>14</v>
      </c>
      <c r="B132" s="8" t="s">
        <v>32</v>
      </c>
      <c r="C132" s="16">
        <v>44825</v>
      </c>
      <c r="D132" s="26" t="s">
        <v>113</v>
      </c>
      <c r="E132" s="50">
        <v>60</v>
      </c>
      <c r="F132" s="50">
        <v>60</v>
      </c>
      <c r="G132" s="11">
        <v>60</v>
      </c>
      <c r="H132" s="13">
        <v>30</v>
      </c>
      <c r="I132" s="14">
        <f t="shared" si="4"/>
        <v>1800</v>
      </c>
      <c r="J132" s="19" t="s">
        <v>17</v>
      </c>
      <c r="K132" s="55">
        <f t="shared" si="3"/>
        <v>180</v>
      </c>
    </row>
    <row r="133" spans="1:11" ht="18" hidden="1" x14ac:dyDescent="0.3">
      <c r="A133" t="s">
        <v>10</v>
      </c>
      <c r="B133" s="28"/>
      <c r="C133" s="29">
        <v>44825</v>
      </c>
      <c r="D133" s="30" t="s">
        <v>113</v>
      </c>
      <c r="E133" s="11"/>
      <c r="F133" s="50"/>
      <c r="G133" s="15"/>
      <c r="H133" s="31">
        <v>30</v>
      </c>
      <c r="I133" s="14">
        <f t="shared" si="4"/>
        <v>0</v>
      </c>
      <c r="K133" s="55">
        <f t="shared" si="3"/>
        <v>0</v>
      </c>
    </row>
    <row r="134" spans="1:11" ht="18" hidden="1" x14ac:dyDescent="0.3">
      <c r="A134" t="s">
        <v>13</v>
      </c>
      <c r="B134" s="32" t="s">
        <v>32</v>
      </c>
      <c r="C134" s="33">
        <v>44825</v>
      </c>
      <c r="D134" s="34" t="s">
        <v>113</v>
      </c>
      <c r="E134" s="11"/>
      <c r="F134" s="11"/>
      <c r="G134" s="15"/>
      <c r="H134" s="35">
        <v>30</v>
      </c>
      <c r="I134" s="14">
        <f t="shared" si="4"/>
        <v>0</v>
      </c>
      <c r="K134" s="55">
        <f t="shared" si="3"/>
        <v>0</v>
      </c>
    </row>
    <row r="135" spans="1:11" ht="15.6" x14ac:dyDescent="0.3">
      <c r="A135" t="s">
        <v>14</v>
      </c>
      <c r="B135" s="32" t="s">
        <v>32</v>
      </c>
      <c r="C135" s="33">
        <v>44825</v>
      </c>
      <c r="D135" s="36" t="s">
        <v>114</v>
      </c>
      <c r="E135" s="50">
        <v>60</v>
      </c>
      <c r="F135" s="50">
        <v>55</v>
      </c>
      <c r="G135" s="11">
        <v>55</v>
      </c>
      <c r="H135" s="35">
        <v>8.6999999999999993</v>
      </c>
      <c r="I135" s="14">
        <f t="shared" si="4"/>
        <v>478.49999999999994</v>
      </c>
      <c r="J135" s="37" t="s">
        <v>17</v>
      </c>
      <c r="K135" s="55">
        <f t="shared" si="3"/>
        <v>170</v>
      </c>
    </row>
    <row r="136" spans="1:11" ht="18" hidden="1" x14ac:dyDescent="0.3">
      <c r="A136" t="s">
        <v>10</v>
      </c>
      <c r="B136" s="38"/>
      <c r="C136" s="16">
        <v>44825</v>
      </c>
      <c r="D136" s="25" t="s">
        <v>114</v>
      </c>
      <c r="E136" s="11"/>
      <c r="F136" s="50"/>
      <c r="G136" s="15"/>
      <c r="H136" s="13">
        <v>8.6999999999999993</v>
      </c>
      <c r="I136" s="14">
        <f t="shared" si="4"/>
        <v>0</v>
      </c>
      <c r="K136" s="55">
        <f t="shared" si="3"/>
        <v>0</v>
      </c>
    </row>
    <row r="137" spans="1:11" ht="18" hidden="1" x14ac:dyDescent="0.3">
      <c r="A137" t="s">
        <v>13</v>
      </c>
      <c r="B137" s="38" t="s">
        <v>32</v>
      </c>
      <c r="C137" s="16">
        <v>44825</v>
      </c>
      <c r="D137" s="25" t="s">
        <v>114</v>
      </c>
      <c r="E137" s="11"/>
      <c r="F137" s="11"/>
      <c r="G137" s="15"/>
      <c r="H137" s="13">
        <v>8.6999999999999993</v>
      </c>
      <c r="I137" s="14">
        <f t="shared" si="4"/>
        <v>0</v>
      </c>
      <c r="K137" s="55">
        <f t="shared" si="3"/>
        <v>0</v>
      </c>
    </row>
    <row r="138" spans="1:11" ht="15.6" x14ac:dyDescent="0.3">
      <c r="A138" t="s">
        <v>14</v>
      </c>
      <c r="B138" s="38" t="s">
        <v>115</v>
      </c>
      <c r="C138" s="16">
        <v>43721</v>
      </c>
      <c r="D138" s="26" t="s">
        <v>116</v>
      </c>
      <c r="E138" s="50">
        <v>1</v>
      </c>
      <c r="F138" s="50">
        <v>1</v>
      </c>
      <c r="G138" s="20">
        <v>1</v>
      </c>
      <c r="H138" s="13">
        <v>2105</v>
      </c>
      <c r="I138" s="14">
        <f t="shared" si="4"/>
        <v>2105</v>
      </c>
      <c r="J138" s="37" t="s">
        <v>18</v>
      </c>
      <c r="K138" s="55">
        <f t="shared" ref="K138:K201" si="5">+E138+F138+G138</f>
        <v>3</v>
      </c>
    </row>
    <row r="139" spans="1:11" ht="18" hidden="1" x14ac:dyDescent="0.3">
      <c r="A139" t="s">
        <v>10</v>
      </c>
      <c r="B139" s="38" t="s">
        <v>115</v>
      </c>
      <c r="C139" s="16">
        <v>43721</v>
      </c>
      <c r="D139" s="22" t="s">
        <v>116</v>
      </c>
      <c r="E139" s="11"/>
      <c r="F139" s="50"/>
      <c r="G139" s="15"/>
      <c r="H139" s="13">
        <v>2105</v>
      </c>
      <c r="I139" s="14">
        <f t="shared" si="4"/>
        <v>0</v>
      </c>
      <c r="K139" s="55">
        <f t="shared" si="5"/>
        <v>0</v>
      </c>
    </row>
    <row r="140" spans="1:11" ht="18" hidden="1" x14ac:dyDescent="0.3">
      <c r="A140" t="s">
        <v>13</v>
      </c>
      <c r="B140" s="38" t="s">
        <v>115</v>
      </c>
      <c r="C140" s="16">
        <v>43721</v>
      </c>
      <c r="D140" s="22" t="s">
        <v>116</v>
      </c>
      <c r="E140" s="11"/>
      <c r="F140" s="11"/>
      <c r="G140" s="15"/>
      <c r="H140" s="13">
        <v>2105</v>
      </c>
      <c r="I140" s="14">
        <f t="shared" si="4"/>
        <v>0</v>
      </c>
      <c r="K140" s="55">
        <f t="shared" si="5"/>
        <v>0</v>
      </c>
    </row>
    <row r="141" spans="1:11" ht="15.6" x14ac:dyDescent="0.3">
      <c r="A141" t="s">
        <v>14</v>
      </c>
      <c r="B141" s="38" t="s">
        <v>117</v>
      </c>
      <c r="C141" s="16">
        <v>43099</v>
      </c>
      <c r="D141" s="12" t="s">
        <v>118</v>
      </c>
      <c r="E141" s="50">
        <v>21</v>
      </c>
      <c r="F141" s="50">
        <v>20</v>
      </c>
      <c r="G141" s="20">
        <v>20</v>
      </c>
      <c r="H141" s="13">
        <v>110</v>
      </c>
      <c r="I141" s="14">
        <f t="shared" si="4"/>
        <v>2200</v>
      </c>
      <c r="J141" s="37" t="s">
        <v>17</v>
      </c>
      <c r="K141" s="55">
        <f t="shared" si="5"/>
        <v>61</v>
      </c>
    </row>
    <row r="142" spans="1:11" ht="15.6" hidden="1" x14ac:dyDescent="0.3">
      <c r="A142" t="s">
        <v>14</v>
      </c>
      <c r="B142" s="38" t="s">
        <v>117</v>
      </c>
      <c r="C142" s="16">
        <v>43099</v>
      </c>
      <c r="D142" s="12" t="s">
        <v>118</v>
      </c>
      <c r="E142" s="50"/>
      <c r="F142" s="50"/>
      <c r="G142" s="20"/>
      <c r="H142" s="13">
        <v>110</v>
      </c>
      <c r="I142" s="14">
        <f t="shared" si="4"/>
        <v>0</v>
      </c>
      <c r="J142" s="37" t="s">
        <v>18</v>
      </c>
      <c r="K142" s="55">
        <f t="shared" si="5"/>
        <v>0</v>
      </c>
    </row>
    <row r="143" spans="1:11" ht="18" hidden="1" x14ac:dyDescent="0.3">
      <c r="A143" t="s">
        <v>10</v>
      </c>
      <c r="B143" s="38" t="s">
        <v>117</v>
      </c>
      <c r="C143" s="16">
        <v>43099</v>
      </c>
      <c r="D143" s="25" t="s">
        <v>118</v>
      </c>
      <c r="E143" s="11"/>
      <c r="F143" s="50"/>
      <c r="G143" s="15"/>
      <c r="H143" s="13">
        <v>110</v>
      </c>
      <c r="I143" s="14">
        <f t="shared" si="4"/>
        <v>0</v>
      </c>
      <c r="K143" s="55">
        <f t="shared" si="5"/>
        <v>0</v>
      </c>
    </row>
    <row r="144" spans="1:11" ht="18" hidden="1" x14ac:dyDescent="0.3">
      <c r="A144" t="s">
        <v>13</v>
      </c>
      <c r="B144" s="38" t="s">
        <v>117</v>
      </c>
      <c r="C144" s="16">
        <v>43099</v>
      </c>
      <c r="D144" s="25" t="s">
        <v>118</v>
      </c>
      <c r="E144" s="11"/>
      <c r="F144" s="11"/>
      <c r="G144" s="15"/>
      <c r="H144" s="13">
        <v>110</v>
      </c>
      <c r="I144" s="14">
        <f t="shared" si="4"/>
        <v>0</v>
      </c>
      <c r="K144" s="55">
        <f t="shared" si="5"/>
        <v>0</v>
      </c>
    </row>
    <row r="145" spans="1:11" ht="15.6" x14ac:dyDescent="0.3">
      <c r="A145" t="s">
        <v>14</v>
      </c>
      <c r="B145" s="38" t="s">
        <v>117</v>
      </c>
      <c r="C145" s="16">
        <v>43099</v>
      </c>
      <c r="D145" s="12" t="s">
        <v>119</v>
      </c>
      <c r="E145" s="11">
        <v>303</v>
      </c>
      <c r="F145" s="11">
        <v>303</v>
      </c>
      <c r="G145" s="20">
        <v>303</v>
      </c>
      <c r="H145" s="13">
        <v>126</v>
      </c>
      <c r="I145" s="14">
        <f t="shared" si="4"/>
        <v>38178</v>
      </c>
      <c r="J145" s="37" t="s">
        <v>17</v>
      </c>
      <c r="K145" s="55">
        <f t="shared" si="5"/>
        <v>909</v>
      </c>
    </row>
    <row r="146" spans="1:11" ht="18" hidden="1" x14ac:dyDescent="0.3">
      <c r="A146" t="s">
        <v>10</v>
      </c>
      <c r="B146" s="38" t="s">
        <v>117</v>
      </c>
      <c r="C146" s="16">
        <v>43099</v>
      </c>
      <c r="D146" s="25" t="s">
        <v>119</v>
      </c>
      <c r="E146" s="11"/>
      <c r="F146" s="50"/>
      <c r="G146" s="15"/>
      <c r="H146" s="13">
        <v>126</v>
      </c>
      <c r="I146" s="14">
        <f t="shared" si="4"/>
        <v>0</v>
      </c>
      <c r="K146" s="55">
        <f t="shared" si="5"/>
        <v>0</v>
      </c>
    </row>
    <row r="147" spans="1:11" ht="18" hidden="1" x14ac:dyDescent="0.3">
      <c r="A147" t="s">
        <v>13</v>
      </c>
      <c r="B147" s="38" t="s">
        <v>117</v>
      </c>
      <c r="C147" s="16">
        <v>43099</v>
      </c>
      <c r="D147" s="25" t="s">
        <v>119</v>
      </c>
      <c r="E147" s="11"/>
      <c r="F147" s="11"/>
      <c r="G147" s="15"/>
      <c r="H147" s="13">
        <v>126</v>
      </c>
      <c r="I147" s="14">
        <f t="shared" si="4"/>
        <v>0</v>
      </c>
      <c r="K147" s="55">
        <f t="shared" si="5"/>
        <v>0</v>
      </c>
    </row>
    <row r="148" spans="1:11" ht="18" hidden="1" x14ac:dyDescent="0.3">
      <c r="A148" t="s">
        <v>10</v>
      </c>
      <c r="B148" s="38" t="s">
        <v>117</v>
      </c>
      <c r="C148" s="16">
        <v>43099</v>
      </c>
      <c r="D148" s="27" t="s">
        <v>120</v>
      </c>
      <c r="E148" s="11">
        <v>0</v>
      </c>
      <c r="F148" s="50"/>
      <c r="G148" s="15"/>
      <c r="H148" s="13">
        <v>194</v>
      </c>
      <c r="I148" s="14">
        <f t="shared" si="4"/>
        <v>0</v>
      </c>
      <c r="K148" s="55">
        <f t="shared" si="5"/>
        <v>0</v>
      </c>
    </row>
    <row r="149" spans="1:11" ht="15.6" x14ac:dyDescent="0.3">
      <c r="A149" t="s">
        <v>14</v>
      </c>
      <c r="B149" s="38" t="s">
        <v>117</v>
      </c>
      <c r="C149" s="16">
        <v>44377</v>
      </c>
      <c r="D149" s="12" t="s">
        <v>121</v>
      </c>
      <c r="E149" s="11">
        <v>1</v>
      </c>
      <c r="F149" s="11">
        <v>1</v>
      </c>
      <c r="G149" s="20">
        <v>1</v>
      </c>
      <c r="H149" s="13">
        <v>3150</v>
      </c>
      <c r="I149" s="14">
        <f t="shared" si="4"/>
        <v>3150</v>
      </c>
      <c r="J149" s="37" t="s">
        <v>18</v>
      </c>
      <c r="K149" s="55">
        <f t="shared" si="5"/>
        <v>3</v>
      </c>
    </row>
    <row r="150" spans="1:11" ht="18" hidden="1" x14ac:dyDescent="0.3">
      <c r="A150" t="s">
        <v>10</v>
      </c>
      <c r="B150" s="38" t="s">
        <v>117</v>
      </c>
      <c r="C150" s="16">
        <v>44377</v>
      </c>
      <c r="D150" s="25" t="s">
        <v>121</v>
      </c>
      <c r="E150" s="11"/>
      <c r="F150" s="50"/>
      <c r="G150" s="15"/>
      <c r="H150" s="13">
        <v>3150</v>
      </c>
      <c r="I150" s="14">
        <f t="shared" si="4"/>
        <v>0</v>
      </c>
      <c r="K150" s="55">
        <f t="shared" si="5"/>
        <v>0</v>
      </c>
    </row>
    <row r="151" spans="1:11" ht="18" hidden="1" x14ac:dyDescent="0.3">
      <c r="A151" t="s">
        <v>13</v>
      </c>
      <c r="B151" s="38" t="s">
        <v>117</v>
      </c>
      <c r="C151" s="16">
        <v>44377</v>
      </c>
      <c r="D151" s="25" t="s">
        <v>121</v>
      </c>
      <c r="E151" s="11"/>
      <c r="F151" s="11"/>
      <c r="G151" s="15"/>
      <c r="H151" s="13">
        <v>3150</v>
      </c>
      <c r="I151" s="14">
        <f t="shared" si="4"/>
        <v>0</v>
      </c>
      <c r="K151" s="55">
        <f t="shared" si="5"/>
        <v>0</v>
      </c>
    </row>
    <row r="152" spans="1:11" ht="18" hidden="1" x14ac:dyDescent="0.3">
      <c r="A152" t="s">
        <v>10</v>
      </c>
      <c r="B152" s="38" t="s">
        <v>115</v>
      </c>
      <c r="C152" s="16">
        <v>43311</v>
      </c>
      <c r="D152" s="17" t="s">
        <v>122</v>
      </c>
      <c r="E152" s="11">
        <v>0</v>
      </c>
      <c r="F152" s="50"/>
      <c r="G152" s="15"/>
      <c r="H152" s="13">
        <v>22.99</v>
      </c>
      <c r="I152" s="14">
        <f t="shared" si="4"/>
        <v>0</v>
      </c>
      <c r="K152" s="55">
        <f t="shared" si="5"/>
        <v>0</v>
      </c>
    </row>
    <row r="153" spans="1:11" ht="18" hidden="1" x14ac:dyDescent="0.3">
      <c r="A153" t="s">
        <v>10</v>
      </c>
      <c r="B153" s="38" t="s">
        <v>115</v>
      </c>
      <c r="C153" s="16">
        <v>43099</v>
      </c>
      <c r="D153" s="22" t="s">
        <v>123</v>
      </c>
      <c r="E153" s="11">
        <v>0</v>
      </c>
      <c r="F153" s="50"/>
      <c r="G153" s="15"/>
      <c r="H153" s="13">
        <v>24</v>
      </c>
      <c r="I153" s="14">
        <f t="shared" si="4"/>
        <v>0</v>
      </c>
      <c r="K153" s="55">
        <f t="shared" si="5"/>
        <v>0</v>
      </c>
    </row>
    <row r="154" spans="1:11" ht="18" hidden="1" x14ac:dyDescent="0.3">
      <c r="A154" t="s">
        <v>10</v>
      </c>
      <c r="B154" s="38" t="s">
        <v>115</v>
      </c>
      <c r="C154" s="16" t="s">
        <v>124</v>
      </c>
      <c r="D154" s="17" t="s">
        <v>125</v>
      </c>
      <c r="E154" s="11">
        <v>0</v>
      </c>
      <c r="F154" s="50"/>
      <c r="G154" s="15"/>
      <c r="H154" s="13">
        <v>19.489999999999998</v>
      </c>
      <c r="I154" s="14">
        <f t="shared" si="4"/>
        <v>0</v>
      </c>
      <c r="K154" s="55">
        <f t="shared" si="5"/>
        <v>0</v>
      </c>
    </row>
    <row r="155" spans="1:11" ht="18" hidden="1" x14ac:dyDescent="0.3">
      <c r="A155" t="s">
        <v>10</v>
      </c>
      <c r="B155" s="38" t="s">
        <v>126</v>
      </c>
      <c r="C155" s="16">
        <v>44377</v>
      </c>
      <c r="D155" s="17" t="s">
        <v>127</v>
      </c>
      <c r="E155" s="11">
        <v>0</v>
      </c>
      <c r="F155" s="50"/>
      <c r="G155" s="15"/>
      <c r="H155" s="13">
        <v>22</v>
      </c>
      <c r="I155" s="14">
        <f t="shared" si="4"/>
        <v>0</v>
      </c>
      <c r="K155" s="55">
        <f t="shared" si="5"/>
        <v>0</v>
      </c>
    </row>
    <row r="156" spans="1:11" ht="18" hidden="1" x14ac:dyDescent="0.3">
      <c r="A156" t="s">
        <v>10</v>
      </c>
      <c r="B156" s="38" t="s">
        <v>128</v>
      </c>
      <c r="C156" s="16">
        <v>43099</v>
      </c>
      <c r="D156" s="25" t="s">
        <v>129</v>
      </c>
      <c r="E156" s="11">
        <v>0</v>
      </c>
      <c r="F156" s="50"/>
      <c r="G156" s="15"/>
      <c r="H156" s="13">
        <v>55</v>
      </c>
      <c r="I156" s="14">
        <f t="shared" si="4"/>
        <v>0</v>
      </c>
      <c r="K156" s="55">
        <f t="shared" si="5"/>
        <v>0</v>
      </c>
    </row>
    <row r="157" spans="1:11" ht="15.6" x14ac:dyDescent="0.3">
      <c r="A157" t="s">
        <v>14</v>
      </c>
      <c r="B157" s="38" t="s">
        <v>128</v>
      </c>
      <c r="C157" s="16">
        <v>43099</v>
      </c>
      <c r="D157" s="26" t="s">
        <v>130</v>
      </c>
      <c r="E157" s="52">
        <v>39456</v>
      </c>
      <c r="F157" s="52">
        <v>39454</v>
      </c>
      <c r="G157" s="54">
        <v>39454</v>
      </c>
      <c r="H157" s="13">
        <v>90</v>
      </c>
      <c r="I157" s="14">
        <f t="shared" si="4"/>
        <v>3550860</v>
      </c>
      <c r="J157" s="37" t="s">
        <v>17</v>
      </c>
      <c r="K157" s="55">
        <f t="shared" si="5"/>
        <v>118364</v>
      </c>
    </row>
    <row r="158" spans="1:11" ht="15.6" hidden="1" x14ac:dyDescent="0.3">
      <c r="A158" t="s">
        <v>14</v>
      </c>
      <c r="B158" s="38" t="s">
        <v>128</v>
      </c>
      <c r="C158" s="16">
        <v>43099</v>
      </c>
      <c r="D158" s="26" t="s">
        <v>130</v>
      </c>
      <c r="E158" s="50"/>
      <c r="F158" s="50"/>
      <c r="G158" s="20"/>
      <c r="H158" s="13">
        <v>90</v>
      </c>
      <c r="I158" s="14">
        <f t="shared" si="4"/>
        <v>0</v>
      </c>
      <c r="J158" s="37" t="s">
        <v>18</v>
      </c>
      <c r="K158" s="55">
        <f t="shared" si="5"/>
        <v>0</v>
      </c>
    </row>
    <row r="159" spans="1:11" ht="18" hidden="1" x14ac:dyDescent="0.3">
      <c r="A159" t="s">
        <v>10</v>
      </c>
      <c r="B159" s="38" t="s">
        <v>128</v>
      </c>
      <c r="C159" s="16">
        <v>43099</v>
      </c>
      <c r="D159" s="22" t="s">
        <v>130</v>
      </c>
      <c r="E159" s="11"/>
      <c r="F159" s="50"/>
      <c r="G159" s="15"/>
      <c r="H159" s="13">
        <v>90</v>
      </c>
      <c r="I159" s="14">
        <f t="shared" si="4"/>
        <v>0</v>
      </c>
      <c r="K159" s="55">
        <f t="shared" si="5"/>
        <v>0</v>
      </c>
    </row>
    <row r="160" spans="1:11" ht="18" hidden="1" x14ac:dyDescent="0.3">
      <c r="A160" t="s">
        <v>13</v>
      </c>
      <c r="B160" s="38" t="s">
        <v>128</v>
      </c>
      <c r="C160" s="16">
        <v>43099</v>
      </c>
      <c r="D160" s="22" t="s">
        <v>130</v>
      </c>
      <c r="E160" s="11"/>
      <c r="F160" s="11"/>
      <c r="G160" s="15"/>
      <c r="H160" s="13">
        <v>90</v>
      </c>
      <c r="I160" s="14">
        <f t="shared" si="4"/>
        <v>0</v>
      </c>
      <c r="K160" s="55">
        <f t="shared" si="5"/>
        <v>0</v>
      </c>
    </row>
    <row r="161" spans="1:11" ht="18" x14ac:dyDescent="0.3">
      <c r="A161" t="s">
        <v>10</v>
      </c>
      <c r="B161" s="38" t="s">
        <v>128</v>
      </c>
      <c r="C161" s="16">
        <v>43099</v>
      </c>
      <c r="D161" s="25" t="s">
        <v>131</v>
      </c>
      <c r="E161" s="11">
        <v>1</v>
      </c>
      <c r="F161" s="50">
        <v>0</v>
      </c>
      <c r="G161" s="15">
        <v>0</v>
      </c>
      <c r="H161" s="13">
        <v>255</v>
      </c>
      <c r="I161" s="14">
        <f t="shared" si="4"/>
        <v>0</v>
      </c>
      <c r="K161" s="55">
        <f t="shared" si="5"/>
        <v>1</v>
      </c>
    </row>
    <row r="162" spans="1:11" ht="18" hidden="1" x14ac:dyDescent="0.3">
      <c r="A162" t="s">
        <v>10</v>
      </c>
      <c r="B162" s="38" t="s">
        <v>132</v>
      </c>
      <c r="C162" s="16">
        <v>43099</v>
      </c>
      <c r="D162" s="17" t="s">
        <v>133</v>
      </c>
      <c r="E162" s="11">
        <v>0</v>
      </c>
      <c r="F162" s="50"/>
      <c r="G162" s="15"/>
      <c r="H162" s="13">
        <v>101.69</v>
      </c>
      <c r="I162" s="14">
        <f t="shared" si="4"/>
        <v>0</v>
      </c>
      <c r="K162" s="55">
        <f t="shared" si="5"/>
        <v>0</v>
      </c>
    </row>
    <row r="163" spans="1:11" ht="18" hidden="1" x14ac:dyDescent="0.3">
      <c r="A163" t="s">
        <v>10</v>
      </c>
      <c r="B163" s="38" t="s">
        <v>132</v>
      </c>
      <c r="C163" s="16">
        <v>43099</v>
      </c>
      <c r="D163" s="17" t="s">
        <v>134</v>
      </c>
      <c r="E163" s="11">
        <v>0</v>
      </c>
      <c r="F163" s="50"/>
      <c r="G163" s="15"/>
      <c r="H163" s="13">
        <v>101.69</v>
      </c>
      <c r="I163" s="14">
        <f t="shared" si="4"/>
        <v>0</v>
      </c>
      <c r="K163" s="55">
        <f t="shared" si="5"/>
        <v>0</v>
      </c>
    </row>
    <row r="164" spans="1:11" ht="18" x14ac:dyDescent="0.3">
      <c r="A164" t="s">
        <v>10</v>
      </c>
      <c r="B164" s="38" t="s">
        <v>135</v>
      </c>
      <c r="C164" s="16">
        <v>44278</v>
      </c>
      <c r="D164" s="25" t="s">
        <v>136</v>
      </c>
      <c r="E164" s="11">
        <v>1</v>
      </c>
      <c r="F164" s="50">
        <v>0</v>
      </c>
      <c r="G164" s="15">
        <v>0</v>
      </c>
      <c r="H164" s="13">
        <v>321.52</v>
      </c>
      <c r="I164" s="14">
        <f t="shared" si="4"/>
        <v>0</v>
      </c>
      <c r="K164" s="55">
        <f t="shared" si="5"/>
        <v>1</v>
      </c>
    </row>
    <row r="165" spans="1:11" ht="18" hidden="1" x14ac:dyDescent="0.3">
      <c r="A165" t="s">
        <v>10</v>
      </c>
      <c r="B165" s="38" t="s">
        <v>132</v>
      </c>
      <c r="C165" s="16">
        <v>43099</v>
      </c>
      <c r="D165" s="27" t="s">
        <v>137</v>
      </c>
      <c r="E165" s="11">
        <v>0</v>
      </c>
      <c r="F165" s="50"/>
      <c r="G165" s="15"/>
      <c r="H165" s="13">
        <v>12.5</v>
      </c>
      <c r="I165" s="14">
        <f t="shared" si="4"/>
        <v>0</v>
      </c>
      <c r="K165" s="55">
        <f t="shared" si="5"/>
        <v>0</v>
      </c>
    </row>
    <row r="166" spans="1:11" ht="15.6" x14ac:dyDescent="0.3">
      <c r="A166" t="s">
        <v>14</v>
      </c>
      <c r="B166" s="38" t="s">
        <v>138</v>
      </c>
      <c r="C166" s="16">
        <v>44825</v>
      </c>
      <c r="D166" s="12" t="s">
        <v>139</v>
      </c>
      <c r="E166" s="50">
        <v>128</v>
      </c>
      <c r="F166" s="50">
        <v>128</v>
      </c>
      <c r="G166" s="11">
        <v>128</v>
      </c>
      <c r="H166" s="13">
        <v>12.71</v>
      </c>
      <c r="I166" s="14">
        <f t="shared" si="4"/>
        <v>1626.88</v>
      </c>
      <c r="J166" s="37" t="s">
        <v>17</v>
      </c>
      <c r="K166" s="55">
        <f t="shared" si="5"/>
        <v>384</v>
      </c>
    </row>
    <row r="167" spans="1:11" ht="18" hidden="1" x14ac:dyDescent="0.3">
      <c r="A167" t="s">
        <v>10</v>
      </c>
      <c r="B167" s="38" t="s">
        <v>138</v>
      </c>
      <c r="C167" s="16">
        <v>44825</v>
      </c>
      <c r="D167" s="25" t="s">
        <v>139</v>
      </c>
      <c r="E167" s="11"/>
      <c r="F167" s="50"/>
      <c r="G167" s="15"/>
      <c r="H167" s="13">
        <v>12.71</v>
      </c>
      <c r="I167" s="14">
        <f t="shared" si="4"/>
        <v>0</v>
      </c>
      <c r="K167" s="55">
        <f t="shared" si="5"/>
        <v>0</v>
      </c>
    </row>
    <row r="168" spans="1:11" ht="18" hidden="1" x14ac:dyDescent="0.3">
      <c r="A168" t="s">
        <v>13</v>
      </c>
      <c r="B168" s="38" t="s">
        <v>138</v>
      </c>
      <c r="C168" s="16">
        <v>44825</v>
      </c>
      <c r="D168" s="25" t="s">
        <v>139</v>
      </c>
      <c r="E168" s="11"/>
      <c r="F168" s="11"/>
      <c r="G168" s="15"/>
      <c r="H168" s="13">
        <v>12.71</v>
      </c>
      <c r="I168" s="14">
        <f t="shared" si="4"/>
        <v>0</v>
      </c>
      <c r="K168" s="55">
        <f t="shared" si="5"/>
        <v>0</v>
      </c>
    </row>
    <row r="169" spans="1:11" ht="15.6" x14ac:dyDescent="0.3">
      <c r="A169" t="s">
        <v>14</v>
      </c>
      <c r="B169" s="38" t="s">
        <v>140</v>
      </c>
      <c r="C169" s="16">
        <v>44897</v>
      </c>
      <c r="D169" s="12" t="s">
        <v>141</v>
      </c>
      <c r="E169" s="50">
        <v>0</v>
      </c>
      <c r="F169" s="50">
        <v>0</v>
      </c>
      <c r="G169" s="20">
        <v>11</v>
      </c>
      <c r="H169" s="13">
        <v>1132.8</v>
      </c>
      <c r="I169" s="14">
        <f t="shared" si="4"/>
        <v>12460.8</v>
      </c>
      <c r="J169" s="37" t="s">
        <v>18</v>
      </c>
      <c r="K169" s="55">
        <f t="shared" si="5"/>
        <v>11</v>
      </c>
    </row>
    <row r="170" spans="1:11" ht="15.6" x14ac:dyDescent="0.3">
      <c r="A170" t="s">
        <v>14</v>
      </c>
      <c r="B170" s="38" t="s">
        <v>142</v>
      </c>
      <c r="C170" s="16">
        <v>44895</v>
      </c>
      <c r="D170" s="12" t="s">
        <v>143</v>
      </c>
      <c r="E170" s="50">
        <v>0</v>
      </c>
      <c r="F170" s="50">
        <v>0</v>
      </c>
      <c r="G170" s="20">
        <v>6</v>
      </c>
      <c r="H170" s="13">
        <v>991.2</v>
      </c>
      <c r="I170" s="14">
        <f t="shared" si="4"/>
        <v>5947.2000000000007</v>
      </c>
      <c r="J170" s="37" t="s">
        <v>18</v>
      </c>
      <c r="K170" s="55">
        <f t="shared" si="5"/>
        <v>6</v>
      </c>
    </row>
    <row r="171" spans="1:11" ht="15.6" x14ac:dyDescent="0.3">
      <c r="A171" t="s">
        <v>14</v>
      </c>
      <c r="B171" s="38" t="s">
        <v>144</v>
      </c>
      <c r="C171" s="16">
        <v>44896</v>
      </c>
      <c r="D171" s="12" t="s">
        <v>145</v>
      </c>
      <c r="E171" s="50">
        <v>0</v>
      </c>
      <c r="F171" s="50">
        <v>0</v>
      </c>
      <c r="G171" s="20">
        <v>11</v>
      </c>
      <c r="H171" s="13">
        <v>3115.2</v>
      </c>
      <c r="I171" s="14">
        <f t="shared" si="4"/>
        <v>34267.199999999997</v>
      </c>
      <c r="J171" s="37" t="s">
        <v>18</v>
      </c>
      <c r="K171" s="55">
        <f t="shared" si="5"/>
        <v>11</v>
      </c>
    </row>
    <row r="172" spans="1:11" ht="18" hidden="1" x14ac:dyDescent="0.3">
      <c r="A172" t="s">
        <v>10</v>
      </c>
      <c r="B172" s="38" t="s">
        <v>146</v>
      </c>
      <c r="C172" s="16">
        <v>42572</v>
      </c>
      <c r="D172" s="27" t="s">
        <v>147</v>
      </c>
      <c r="E172" s="11">
        <v>0</v>
      </c>
      <c r="F172" s="50"/>
      <c r="G172" s="15"/>
      <c r="H172" s="13">
        <v>3567</v>
      </c>
      <c r="I172" s="14">
        <f t="shared" si="4"/>
        <v>0</v>
      </c>
      <c r="K172" s="55">
        <f t="shared" si="5"/>
        <v>0</v>
      </c>
    </row>
    <row r="173" spans="1:11" ht="18" x14ac:dyDescent="0.3">
      <c r="A173" t="s">
        <v>14</v>
      </c>
      <c r="B173" s="38" t="s">
        <v>148</v>
      </c>
      <c r="C173" s="16">
        <v>44567</v>
      </c>
      <c r="D173" s="25" t="s">
        <v>149</v>
      </c>
      <c r="E173" s="50">
        <v>9</v>
      </c>
      <c r="F173" s="50">
        <v>9</v>
      </c>
      <c r="G173" s="20">
        <v>9</v>
      </c>
      <c r="H173" s="13">
        <v>250</v>
      </c>
      <c r="I173" s="14">
        <f t="shared" si="4"/>
        <v>2250</v>
      </c>
      <c r="J173" s="37" t="s">
        <v>18</v>
      </c>
      <c r="K173" s="55">
        <f t="shared" si="5"/>
        <v>27</v>
      </c>
    </row>
    <row r="174" spans="1:11" ht="18" hidden="1" x14ac:dyDescent="0.3">
      <c r="A174" t="s">
        <v>10</v>
      </c>
      <c r="B174" s="38" t="s">
        <v>148</v>
      </c>
      <c r="C174" s="16">
        <v>44567</v>
      </c>
      <c r="D174" s="25" t="s">
        <v>149</v>
      </c>
      <c r="E174" s="11"/>
      <c r="F174" s="50"/>
      <c r="G174" s="15"/>
      <c r="H174" s="13">
        <v>250</v>
      </c>
      <c r="I174" s="14">
        <f t="shared" si="4"/>
        <v>0</v>
      </c>
      <c r="K174" s="55">
        <f t="shared" si="5"/>
        <v>0</v>
      </c>
    </row>
    <row r="175" spans="1:11" ht="18" hidden="1" x14ac:dyDescent="0.3">
      <c r="A175" t="s">
        <v>13</v>
      </c>
      <c r="B175" s="38" t="s">
        <v>148</v>
      </c>
      <c r="C175" s="16">
        <v>44567</v>
      </c>
      <c r="D175" s="25" t="s">
        <v>149</v>
      </c>
      <c r="E175" s="11"/>
      <c r="F175" s="11"/>
      <c r="G175" s="15"/>
      <c r="H175" s="13">
        <v>250</v>
      </c>
      <c r="I175" s="14">
        <f t="shared" si="4"/>
        <v>0</v>
      </c>
      <c r="K175" s="55">
        <f t="shared" si="5"/>
        <v>0</v>
      </c>
    </row>
    <row r="176" spans="1:11" ht="18" hidden="1" x14ac:dyDescent="0.3">
      <c r="A176" t="s">
        <v>10</v>
      </c>
      <c r="B176" s="38" t="s">
        <v>150</v>
      </c>
      <c r="C176" s="16">
        <v>43099</v>
      </c>
      <c r="D176" s="22" t="s">
        <v>151</v>
      </c>
      <c r="E176" s="11">
        <v>0</v>
      </c>
      <c r="F176" s="50"/>
      <c r="G176" s="15"/>
      <c r="H176" s="13">
        <v>1110.51</v>
      </c>
      <c r="I176" s="14">
        <f t="shared" si="4"/>
        <v>0</v>
      </c>
      <c r="K176" s="55">
        <f t="shared" si="5"/>
        <v>0</v>
      </c>
    </row>
    <row r="177" spans="1:11" ht="18" hidden="1" x14ac:dyDescent="0.3">
      <c r="A177" t="s">
        <v>10</v>
      </c>
      <c r="B177" s="38" t="s">
        <v>152</v>
      </c>
      <c r="C177" s="16">
        <v>43099</v>
      </c>
      <c r="D177" s="17" t="s">
        <v>153</v>
      </c>
      <c r="E177" s="11">
        <v>0</v>
      </c>
      <c r="F177" s="50"/>
      <c r="G177" s="15"/>
      <c r="H177" s="13">
        <v>0</v>
      </c>
      <c r="I177" s="14">
        <f t="shared" si="4"/>
        <v>0</v>
      </c>
      <c r="K177" s="55">
        <f t="shared" si="5"/>
        <v>0</v>
      </c>
    </row>
    <row r="178" spans="1:11" ht="18" x14ac:dyDescent="0.3">
      <c r="A178" t="s">
        <v>14</v>
      </c>
      <c r="B178" s="38" t="s">
        <v>152</v>
      </c>
      <c r="C178" s="16">
        <v>43878</v>
      </c>
      <c r="D178" s="25" t="s">
        <v>154</v>
      </c>
      <c r="E178" s="50">
        <v>10</v>
      </c>
      <c r="F178" s="50">
        <v>10</v>
      </c>
      <c r="G178" s="20">
        <v>10</v>
      </c>
      <c r="H178" s="13">
        <v>126.62</v>
      </c>
      <c r="I178" s="14">
        <f t="shared" si="4"/>
        <v>1266.2</v>
      </c>
      <c r="J178" s="37" t="s">
        <v>18</v>
      </c>
      <c r="K178" s="55">
        <f t="shared" si="5"/>
        <v>30</v>
      </c>
    </row>
    <row r="179" spans="1:11" ht="15.6" x14ac:dyDescent="0.3">
      <c r="A179" t="s">
        <v>14</v>
      </c>
      <c r="B179" s="38" t="s">
        <v>152</v>
      </c>
      <c r="C179" s="16">
        <v>43099</v>
      </c>
      <c r="D179" s="12" t="s">
        <v>155</v>
      </c>
      <c r="E179" s="50">
        <v>105</v>
      </c>
      <c r="F179" s="50">
        <v>94</v>
      </c>
      <c r="G179" s="20">
        <v>94</v>
      </c>
      <c r="H179" s="13">
        <v>65</v>
      </c>
      <c r="I179" s="14">
        <f t="shared" si="4"/>
        <v>6110</v>
      </c>
      <c r="J179" s="37" t="s">
        <v>18</v>
      </c>
      <c r="K179" s="55">
        <f t="shared" si="5"/>
        <v>293</v>
      </c>
    </row>
    <row r="180" spans="1:11" ht="18" x14ac:dyDescent="0.3">
      <c r="A180" t="s">
        <v>14</v>
      </c>
      <c r="B180" s="38" t="s">
        <v>156</v>
      </c>
      <c r="C180" s="16">
        <v>43099</v>
      </c>
      <c r="D180" s="25" t="s">
        <v>157</v>
      </c>
      <c r="E180" s="50">
        <v>14</v>
      </c>
      <c r="F180" s="50">
        <v>14</v>
      </c>
      <c r="G180" s="20">
        <v>12</v>
      </c>
      <c r="H180" s="13">
        <v>120</v>
      </c>
      <c r="I180" s="14">
        <f t="shared" si="4"/>
        <v>1440</v>
      </c>
      <c r="J180" s="37" t="s">
        <v>18</v>
      </c>
      <c r="K180" s="55">
        <f t="shared" si="5"/>
        <v>40</v>
      </c>
    </row>
    <row r="181" spans="1:11" ht="15.6" x14ac:dyDescent="0.3">
      <c r="A181" t="s">
        <v>14</v>
      </c>
      <c r="B181" s="38" t="s">
        <v>156</v>
      </c>
      <c r="C181" s="16">
        <v>43721</v>
      </c>
      <c r="D181" s="12" t="s">
        <v>158</v>
      </c>
      <c r="E181" s="50">
        <v>40</v>
      </c>
      <c r="F181" s="50">
        <v>39</v>
      </c>
      <c r="G181" s="20">
        <v>39</v>
      </c>
      <c r="H181" s="13">
        <v>675</v>
      </c>
      <c r="I181" s="14">
        <f t="shared" si="4"/>
        <v>26325</v>
      </c>
      <c r="J181" s="37" t="s">
        <v>18</v>
      </c>
      <c r="K181" s="55">
        <f t="shared" si="5"/>
        <v>118</v>
      </c>
    </row>
    <row r="182" spans="1:11" ht="18" x14ac:dyDescent="0.3">
      <c r="A182" t="s">
        <v>10</v>
      </c>
      <c r="B182" s="38" t="s">
        <v>159</v>
      </c>
      <c r="C182" s="16">
        <v>43311</v>
      </c>
      <c r="D182" s="22" t="s">
        <v>160</v>
      </c>
      <c r="E182" s="11">
        <v>1</v>
      </c>
      <c r="F182" s="50">
        <v>0</v>
      </c>
      <c r="G182" s="20">
        <v>0</v>
      </c>
      <c r="H182" s="13">
        <v>745</v>
      </c>
      <c r="I182" s="14">
        <f t="shared" ref="I182:I245" si="6">+G182*H182</f>
        <v>0</v>
      </c>
      <c r="K182" s="55">
        <f t="shared" si="5"/>
        <v>1</v>
      </c>
    </row>
    <row r="183" spans="1:11" ht="15.6" x14ac:dyDescent="0.3">
      <c r="A183" t="s">
        <v>14</v>
      </c>
      <c r="B183" s="38" t="s">
        <v>159</v>
      </c>
      <c r="C183" s="16">
        <v>43452</v>
      </c>
      <c r="D183" s="26" t="s">
        <v>161</v>
      </c>
      <c r="E183" s="11">
        <v>383</v>
      </c>
      <c r="F183" s="11">
        <v>383</v>
      </c>
      <c r="G183" s="11">
        <v>383</v>
      </c>
      <c r="H183" s="13">
        <v>551.69000000000005</v>
      </c>
      <c r="I183" s="14">
        <f t="shared" si="6"/>
        <v>211297.27000000002</v>
      </c>
      <c r="J183" s="37" t="s">
        <v>17</v>
      </c>
      <c r="K183" s="55">
        <f t="shared" si="5"/>
        <v>1149</v>
      </c>
    </row>
    <row r="184" spans="1:11" ht="15.6" x14ac:dyDescent="0.3">
      <c r="A184" t="s">
        <v>14</v>
      </c>
      <c r="B184" s="38" t="s">
        <v>152</v>
      </c>
      <c r="C184" s="16">
        <v>43666</v>
      </c>
      <c r="D184" s="26" t="s">
        <v>162</v>
      </c>
      <c r="E184" s="50">
        <v>20</v>
      </c>
      <c r="F184" s="50">
        <v>20</v>
      </c>
      <c r="G184" s="20">
        <v>20</v>
      </c>
      <c r="H184" s="13">
        <v>200</v>
      </c>
      <c r="I184" s="14">
        <f t="shared" si="6"/>
        <v>4000</v>
      </c>
      <c r="J184" s="37" t="s">
        <v>17</v>
      </c>
      <c r="K184" s="55">
        <f t="shared" si="5"/>
        <v>60</v>
      </c>
    </row>
    <row r="185" spans="1:11" ht="15.6" x14ac:dyDescent="0.3">
      <c r="A185" t="s">
        <v>14</v>
      </c>
      <c r="B185" s="38" t="s">
        <v>163</v>
      </c>
      <c r="C185" s="16">
        <v>44825</v>
      </c>
      <c r="D185" s="26" t="s">
        <v>164</v>
      </c>
      <c r="E185" s="50">
        <v>40</v>
      </c>
      <c r="F185" s="50">
        <v>39</v>
      </c>
      <c r="G185" s="20">
        <v>39</v>
      </c>
      <c r="H185" s="13">
        <v>25.42</v>
      </c>
      <c r="I185" s="14">
        <f t="shared" si="6"/>
        <v>991.38000000000011</v>
      </c>
      <c r="J185" s="37" t="s">
        <v>17</v>
      </c>
      <c r="K185" s="55">
        <f t="shared" si="5"/>
        <v>118</v>
      </c>
    </row>
    <row r="186" spans="1:11" ht="15.6" x14ac:dyDescent="0.3">
      <c r="A186" t="s">
        <v>14</v>
      </c>
      <c r="B186" s="38" t="s">
        <v>163</v>
      </c>
      <c r="C186" s="16">
        <v>44825</v>
      </c>
      <c r="D186" s="26" t="s">
        <v>165</v>
      </c>
      <c r="E186" s="50">
        <v>40</v>
      </c>
      <c r="F186" s="50">
        <v>39</v>
      </c>
      <c r="G186" s="20">
        <v>39</v>
      </c>
      <c r="H186" s="13">
        <v>90</v>
      </c>
      <c r="I186" s="14">
        <f t="shared" si="6"/>
        <v>3510</v>
      </c>
      <c r="J186" s="37" t="s">
        <v>17</v>
      </c>
      <c r="K186" s="55">
        <f t="shared" si="5"/>
        <v>118</v>
      </c>
    </row>
    <row r="187" spans="1:11" ht="18" x14ac:dyDescent="0.3">
      <c r="A187" t="s">
        <v>14</v>
      </c>
      <c r="B187" s="38" t="s">
        <v>166</v>
      </c>
      <c r="C187" s="16">
        <v>44406</v>
      </c>
      <c r="D187" s="22" t="s">
        <v>167</v>
      </c>
      <c r="E187" s="50">
        <v>76</v>
      </c>
      <c r="F187" s="50">
        <v>73</v>
      </c>
      <c r="G187" s="45">
        <v>73</v>
      </c>
      <c r="H187" s="13">
        <v>188</v>
      </c>
      <c r="I187" s="14">
        <f t="shared" si="6"/>
        <v>13724</v>
      </c>
      <c r="J187" s="37" t="s">
        <v>18</v>
      </c>
      <c r="K187" s="55">
        <f t="shared" si="5"/>
        <v>222</v>
      </c>
    </row>
    <row r="188" spans="1:11" ht="15.6" x14ac:dyDescent="0.3">
      <c r="A188" t="s">
        <v>14</v>
      </c>
      <c r="B188" s="38" t="s">
        <v>168</v>
      </c>
      <c r="C188" s="16">
        <v>44833</v>
      </c>
      <c r="D188" s="26" t="s">
        <v>169</v>
      </c>
      <c r="E188" s="50">
        <v>25</v>
      </c>
      <c r="F188" s="50">
        <v>24</v>
      </c>
      <c r="G188" s="11">
        <v>24</v>
      </c>
      <c r="H188" s="13">
        <v>60</v>
      </c>
      <c r="I188" s="14">
        <f t="shared" si="6"/>
        <v>1440</v>
      </c>
      <c r="J188" s="37" t="s">
        <v>17</v>
      </c>
      <c r="K188" s="55">
        <f t="shared" si="5"/>
        <v>73</v>
      </c>
    </row>
    <row r="189" spans="1:11" ht="18" hidden="1" x14ac:dyDescent="0.3">
      <c r="A189" t="s">
        <v>10</v>
      </c>
      <c r="B189" s="38" t="s">
        <v>170</v>
      </c>
      <c r="C189" s="16">
        <v>44281</v>
      </c>
      <c r="D189" s="22" t="s">
        <v>171</v>
      </c>
      <c r="E189" s="11">
        <v>0</v>
      </c>
      <c r="F189" s="50"/>
      <c r="G189" s="15"/>
      <c r="H189" s="13">
        <v>3950</v>
      </c>
      <c r="I189" s="14">
        <f t="shared" si="6"/>
        <v>0</v>
      </c>
      <c r="K189" s="55">
        <f t="shared" si="5"/>
        <v>0</v>
      </c>
    </row>
    <row r="190" spans="1:11" ht="18" hidden="1" x14ac:dyDescent="0.3">
      <c r="A190" t="s">
        <v>10</v>
      </c>
      <c r="B190" s="38" t="s">
        <v>172</v>
      </c>
      <c r="C190" s="16">
        <v>43099</v>
      </c>
      <c r="D190" s="25" t="s">
        <v>173</v>
      </c>
      <c r="E190" s="11">
        <v>0</v>
      </c>
      <c r="F190" s="50"/>
      <c r="G190" s="15"/>
      <c r="H190" s="13">
        <v>4</v>
      </c>
      <c r="I190" s="14">
        <f t="shared" si="6"/>
        <v>0</v>
      </c>
      <c r="K190" s="55">
        <f t="shared" si="5"/>
        <v>0</v>
      </c>
    </row>
    <row r="191" spans="1:11" ht="15.6" x14ac:dyDescent="0.3">
      <c r="A191" t="s">
        <v>14</v>
      </c>
      <c r="B191" s="38" t="s">
        <v>172</v>
      </c>
      <c r="C191" s="16">
        <v>43099</v>
      </c>
      <c r="D191" s="26" t="s">
        <v>174</v>
      </c>
      <c r="E191" s="52">
        <v>65000</v>
      </c>
      <c r="F191" s="52">
        <v>59100</v>
      </c>
      <c r="G191" s="46">
        <v>55100</v>
      </c>
      <c r="H191" s="13">
        <v>2.65</v>
      </c>
      <c r="I191" s="14">
        <f t="shared" si="6"/>
        <v>146015</v>
      </c>
      <c r="J191" s="37" t="s">
        <v>17</v>
      </c>
      <c r="K191" s="55">
        <f t="shared" si="5"/>
        <v>179200</v>
      </c>
    </row>
    <row r="192" spans="1:11" ht="18" x14ac:dyDescent="0.3">
      <c r="A192" t="s">
        <v>10</v>
      </c>
      <c r="B192" s="38" t="s">
        <v>172</v>
      </c>
      <c r="C192" s="16">
        <v>43378</v>
      </c>
      <c r="D192" s="22" t="s">
        <v>175</v>
      </c>
      <c r="E192" s="46">
        <v>3252</v>
      </c>
      <c r="F192" s="52">
        <v>1632</v>
      </c>
      <c r="G192" s="53">
        <v>1481</v>
      </c>
      <c r="H192" s="13">
        <v>6</v>
      </c>
      <c r="I192" s="14">
        <f t="shared" si="6"/>
        <v>8886</v>
      </c>
      <c r="K192" s="55">
        <f t="shared" si="5"/>
        <v>6365</v>
      </c>
    </row>
    <row r="193" spans="1:11" ht="18" hidden="1" x14ac:dyDescent="0.3">
      <c r="A193" t="s">
        <v>13</v>
      </c>
      <c r="B193" s="38" t="s">
        <v>172</v>
      </c>
      <c r="C193" s="16">
        <v>43378</v>
      </c>
      <c r="D193" s="22" t="s">
        <v>175</v>
      </c>
      <c r="E193" s="11"/>
      <c r="F193" s="11"/>
      <c r="G193" s="15"/>
      <c r="H193" s="13">
        <v>6</v>
      </c>
      <c r="I193" s="14">
        <f t="shared" si="6"/>
        <v>0</v>
      </c>
      <c r="K193" s="55">
        <f t="shared" si="5"/>
        <v>0</v>
      </c>
    </row>
    <row r="194" spans="1:11" ht="15.6" x14ac:dyDescent="0.3">
      <c r="A194" t="s">
        <v>14</v>
      </c>
      <c r="B194" s="38" t="s">
        <v>176</v>
      </c>
      <c r="C194" s="16">
        <v>43099</v>
      </c>
      <c r="D194" s="12" t="s">
        <v>177</v>
      </c>
      <c r="E194" s="50">
        <v>40</v>
      </c>
      <c r="F194" s="50">
        <v>40</v>
      </c>
      <c r="G194" s="20">
        <v>33</v>
      </c>
      <c r="H194" s="13">
        <v>395</v>
      </c>
      <c r="I194" s="14">
        <f t="shared" si="6"/>
        <v>13035</v>
      </c>
      <c r="J194" s="37" t="s">
        <v>18</v>
      </c>
      <c r="K194" s="55">
        <f t="shared" si="5"/>
        <v>113</v>
      </c>
    </row>
    <row r="195" spans="1:11" ht="15.6" x14ac:dyDescent="0.3">
      <c r="A195" t="s">
        <v>14</v>
      </c>
      <c r="B195" s="38" t="s">
        <v>178</v>
      </c>
      <c r="C195" s="16">
        <v>43100</v>
      </c>
      <c r="D195" s="12" t="s">
        <v>179</v>
      </c>
      <c r="E195" s="50">
        <v>14</v>
      </c>
      <c r="F195" s="50">
        <v>13</v>
      </c>
      <c r="G195" s="20">
        <v>13</v>
      </c>
      <c r="H195" s="13">
        <v>153.4</v>
      </c>
      <c r="I195" s="14">
        <f t="shared" si="6"/>
        <v>1994.2</v>
      </c>
      <c r="J195" s="37" t="s">
        <v>18</v>
      </c>
      <c r="K195" s="55">
        <f t="shared" si="5"/>
        <v>40</v>
      </c>
    </row>
    <row r="196" spans="1:11" ht="15.6" x14ac:dyDescent="0.3">
      <c r="A196" t="s">
        <v>14</v>
      </c>
      <c r="B196" s="38" t="s">
        <v>180</v>
      </c>
      <c r="C196" s="16">
        <v>44839</v>
      </c>
      <c r="D196" s="12" t="s">
        <v>181</v>
      </c>
      <c r="E196" s="50">
        <v>275</v>
      </c>
      <c r="F196" s="50">
        <v>2.75</v>
      </c>
      <c r="G196" s="11" t="s">
        <v>34</v>
      </c>
      <c r="H196" s="13">
        <v>2.75</v>
      </c>
      <c r="I196" s="14">
        <f t="shared" si="6"/>
        <v>7.5625</v>
      </c>
      <c r="J196" s="37" t="s">
        <v>17</v>
      </c>
      <c r="K196" s="55">
        <f t="shared" si="5"/>
        <v>280.5</v>
      </c>
    </row>
    <row r="197" spans="1:11" ht="18" hidden="1" x14ac:dyDescent="0.3">
      <c r="A197" t="s">
        <v>10</v>
      </c>
      <c r="B197" s="38" t="s">
        <v>182</v>
      </c>
      <c r="C197" s="16">
        <v>43311</v>
      </c>
      <c r="D197" s="25" t="s">
        <v>183</v>
      </c>
      <c r="E197" s="11">
        <v>0</v>
      </c>
      <c r="F197" s="50"/>
      <c r="G197" s="15"/>
      <c r="H197" s="13">
        <v>775</v>
      </c>
      <c r="I197" s="14">
        <f t="shared" si="6"/>
        <v>0</v>
      </c>
      <c r="K197" s="55">
        <f t="shared" si="5"/>
        <v>0</v>
      </c>
    </row>
    <row r="198" spans="1:11" ht="18" hidden="1" x14ac:dyDescent="0.3">
      <c r="A198" t="s">
        <v>10</v>
      </c>
      <c r="B198" s="38" t="s">
        <v>182</v>
      </c>
      <c r="C198" s="16">
        <v>43311</v>
      </c>
      <c r="D198" s="25" t="s">
        <v>184</v>
      </c>
      <c r="E198" s="11">
        <v>0</v>
      </c>
      <c r="F198" s="50"/>
      <c r="G198" s="15"/>
      <c r="H198" s="13">
        <v>914.99</v>
      </c>
      <c r="I198" s="14">
        <f t="shared" si="6"/>
        <v>0</v>
      </c>
      <c r="K198" s="55">
        <f t="shared" si="5"/>
        <v>0</v>
      </c>
    </row>
    <row r="199" spans="1:11" ht="18" hidden="1" x14ac:dyDescent="0.3">
      <c r="A199" t="s">
        <v>10</v>
      </c>
      <c r="B199" s="38" t="s">
        <v>182</v>
      </c>
      <c r="C199" s="16">
        <v>43311</v>
      </c>
      <c r="D199" s="27" t="s">
        <v>185</v>
      </c>
      <c r="E199" s="11">
        <v>0</v>
      </c>
      <c r="F199" s="50"/>
      <c r="G199" s="15"/>
      <c r="H199" s="13">
        <v>1194.99</v>
      </c>
      <c r="I199" s="14">
        <f t="shared" si="6"/>
        <v>0</v>
      </c>
      <c r="K199" s="55">
        <f t="shared" si="5"/>
        <v>0</v>
      </c>
    </row>
    <row r="200" spans="1:11" ht="15.6" x14ac:dyDescent="0.3">
      <c r="A200" t="s">
        <v>14</v>
      </c>
      <c r="B200" s="38" t="s">
        <v>186</v>
      </c>
      <c r="C200" s="16">
        <v>43099</v>
      </c>
      <c r="D200" s="26" t="s">
        <v>187</v>
      </c>
      <c r="E200" s="11">
        <v>28</v>
      </c>
      <c r="F200" s="11">
        <v>28</v>
      </c>
      <c r="G200" s="20">
        <v>28</v>
      </c>
      <c r="H200" s="13">
        <v>198</v>
      </c>
      <c r="I200" s="14">
        <f t="shared" si="6"/>
        <v>5544</v>
      </c>
      <c r="J200" s="37" t="s">
        <v>18</v>
      </c>
      <c r="K200" s="55">
        <f t="shared" si="5"/>
        <v>84</v>
      </c>
    </row>
    <row r="201" spans="1:11" ht="18" x14ac:dyDescent="0.3">
      <c r="A201" t="s">
        <v>10</v>
      </c>
      <c r="B201" s="38" t="s">
        <v>186</v>
      </c>
      <c r="C201" s="16">
        <v>43308</v>
      </c>
      <c r="D201" s="22" t="s">
        <v>188</v>
      </c>
      <c r="E201" s="11">
        <v>122</v>
      </c>
      <c r="F201" s="50">
        <v>105</v>
      </c>
      <c r="G201" s="15">
        <v>82</v>
      </c>
      <c r="H201" s="13">
        <v>77.88</v>
      </c>
      <c r="I201" s="14">
        <f t="shared" si="6"/>
        <v>6386.16</v>
      </c>
      <c r="K201" s="55">
        <f t="shared" si="5"/>
        <v>309</v>
      </c>
    </row>
    <row r="202" spans="1:11" ht="18" hidden="1" x14ac:dyDescent="0.3">
      <c r="A202" t="s">
        <v>10</v>
      </c>
      <c r="B202" s="38" t="s">
        <v>189</v>
      </c>
      <c r="C202" s="16">
        <v>44846</v>
      </c>
      <c r="D202" s="22" t="s">
        <v>190</v>
      </c>
      <c r="E202" s="11">
        <v>0</v>
      </c>
      <c r="F202" s="50"/>
      <c r="G202" s="15"/>
      <c r="H202" s="13">
        <v>13067.8</v>
      </c>
      <c r="I202" s="14">
        <f t="shared" si="6"/>
        <v>0</v>
      </c>
      <c r="K202" s="55">
        <f t="shared" ref="K202:K265" si="7">+E202+F202+G202</f>
        <v>0</v>
      </c>
    </row>
    <row r="203" spans="1:11" ht="18" hidden="1" x14ac:dyDescent="0.3">
      <c r="A203" t="s">
        <v>10</v>
      </c>
      <c r="B203" s="38" t="s">
        <v>186</v>
      </c>
      <c r="C203" s="16">
        <v>43099</v>
      </c>
      <c r="D203" s="17" t="s">
        <v>191</v>
      </c>
      <c r="E203" s="11">
        <v>0</v>
      </c>
      <c r="F203" s="50"/>
      <c r="G203" s="15"/>
      <c r="H203" s="13">
        <v>140</v>
      </c>
      <c r="I203" s="14">
        <f t="shared" si="6"/>
        <v>0</v>
      </c>
      <c r="K203" s="55">
        <f t="shared" si="7"/>
        <v>0</v>
      </c>
    </row>
    <row r="204" spans="1:11" ht="18" x14ac:dyDescent="0.3">
      <c r="A204" t="s">
        <v>10</v>
      </c>
      <c r="B204" s="38" t="s">
        <v>192</v>
      </c>
      <c r="C204" s="16">
        <v>43099</v>
      </c>
      <c r="D204" s="22" t="s">
        <v>193</v>
      </c>
      <c r="E204" s="11">
        <v>11</v>
      </c>
      <c r="F204" s="50">
        <v>0</v>
      </c>
      <c r="G204" s="15">
        <v>0</v>
      </c>
      <c r="H204" s="13">
        <v>96.76</v>
      </c>
      <c r="I204" s="14">
        <f t="shared" si="6"/>
        <v>0</v>
      </c>
      <c r="K204" s="55">
        <f t="shared" si="7"/>
        <v>11</v>
      </c>
    </row>
    <row r="205" spans="1:11" ht="18" hidden="1" x14ac:dyDescent="0.3">
      <c r="A205" t="s">
        <v>10</v>
      </c>
      <c r="B205" s="38" t="s">
        <v>192</v>
      </c>
      <c r="C205" s="16">
        <v>43099</v>
      </c>
      <c r="D205" s="17" t="s">
        <v>194</v>
      </c>
      <c r="E205" s="11">
        <v>0</v>
      </c>
      <c r="F205" s="50"/>
      <c r="G205" s="15"/>
      <c r="H205" s="13">
        <v>17.399999999999999</v>
      </c>
      <c r="I205" s="14">
        <f t="shared" si="6"/>
        <v>0</v>
      </c>
      <c r="K205" s="55">
        <f t="shared" si="7"/>
        <v>0</v>
      </c>
    </row>
    <row r="206" spans="1:11" ht="18" x14ac:dyDescent="0.3">
      <c r="A206" t="s">
        <v>13</v>
      </c>
      <c r="B206" s="38" t="s">
        <v>192</v>
      </c>
      <c r="C206" s="16">
        <v>43099</v>
      </c>
      <c r="D206" s="22" t="s">
        <v>195</v>
      </c>
      <c r="E206" s="11">
        <v>194</v>
      </c>
      <c r="F206" s="11">
        <v>156</v>
      </c>
      <c r="G206" s="15">
        <v>131</v>
      </c>
      <c r="H206" s="13">
        <v>100</v>
      </c>
      <c r="I206" s="14">
        <f t="shared" si="6"/>
        <v>13100</v>
      </c>
      <c r="K206" s="55">
        <f t="shared" si="7"/>
        <v>481</v>
      </c>
    </row>
    <row r="207" spans="1:11" ht="15.6" x14ac:dyDescent="0.3">
      <c r="A207" t="s">
        <v>14</v>
      </c>
      <c r="B207" s="38" t="s">
        <v>196</v>
      </c>
      <c r="C207" s="16">
        <v>43099</v>
      </c>
      <c r="D207" s="12" t="s">
        <v>197</v>
      </c>
      <c r="E207" s="11">
        <v>69</v>
      </c>
      <c r="F207" s="11">
        <v>69</v>
      </c>
      <c r="G207" s="20">
        <v>69</v>
      </c>
      <c r="H207" s="13">
        <v>67</v>
      </c>
      <c r="I207" s="14">
        <f t="shared" si="6"/>
        <v>4623</v>
      </c>
      <c r="J207" s="37" t="s">
        <v>17</v>
      </c>
      <c r="K207" s="55">
        <f t="shared" si="7"/>
        <v>207</v>
      </c>
    </row>
    <row r="208" spans="1:11" ht="18" hidden="1" x14ac:dyDescent="0.3">
      <c r="A208" t="s">
        <v>10</v>
      </c>
      <c r="B208" s="38" t="s">
        <v>196</v>
      </c>
      <c r="C208" s="16">
        <v>43099</v>
      </c>
      <c r="D208" s="25" t="s">
        <v>198</v>
      </c>
      <c r="E208" s="11">
        <v>0</v>
      </c>
      <c r="F208" s="50"/>
      <c r="G208" s="15"/>
      <c r="H208" s="13">
        <v>573.16999999999996</v>
      </c>
      <c r="I208" s="14">
        <f t="shared" si="6"/>
        <v>0</v>
      </c>
      <c r="K208" s="55">
        <f t="shared" si="7"/>
        <v>0</v>
      </c>
    </row>
    <row r="209" spans="1:11" ht="18" hidden="1" x14ac:dyDescent="0.3">
      <c r="A209" t="s">
        <v>10</v>
      </c>
      <c r="B209" s="38" t="s">
        <v>199</v>
      </c>
      <c r="C209" s="16">
        <v>43099</v>
      </c>
      <c r="D209" s="17" t="s">
        <v>200</v>
      </c>
      <c r="E209" s="11">
        <v>0</v>
      </c>
      <c r="F209" s="50"/>
      <c r="G209" s="15"/>
      <c r="H209" s="13">
        <v>42</v>
      </c>
      <c r="I209" s="14">
        <f t="shared" si="6"/>
        <v>0</v>
      </c>
      <c r="K209" s="55">
        <f t="shared" si="7"/>
        <v>0</v>
      </c>
    </row>
    <row r="210" spans="1:11" ht="18" hidden="1" x14ac:dyDescent="0.3">
      <c r="A210" t="s">
        <v>10</v>
      </c>
      <c r="B210" s="38" t="s">
        <v>199</v>
      </c>
      <c r="C210" s="16">
        <v>43099</v>
      </c>
      <c r="D210" s="27" t="s">
        <v>201</v>
      </c>
      <c r="E210" s="11">
        <v>0</v>
      </c>
      <c r="F210" s="50"/>
      <c r="G210" s="15"/>
      <c r="H210" s="13">
        <v>42</v>
      </c>
      <c r="I210" s="14">
        <f t="shared" si="6"/>
        <v>0</v>
      </c>
      <c r="K210" s="55">
        <f t="shared" si="7"/>
        <v>0</v>
      </c>
    </row>
    <row r="211" spans="1:11" ht="15.6" x14ac:dyDescent="0.3">
      <c r="A211" t="s">
        <v>14</v>
      </c>
      <c r="B211" s="38" t="s">
        <v>202</v>
      </c>
      <c r="C211" s="16">
        <v>43099</v>
      </c>
      <c r="D211" s="26" t="s">
        <v>203</v>
      </c>
      <c r="E211" s="11">
        <v>10</v>
      </c>
      <c r="F211" s="50">
        <v>9</v>
      </c>
      <c r="G211" s="20">
        <v>9</v>
      </c>
      <c r="H211" s="13">
        <v>108</v>
      </c>
      <c r="I211" s="14">
        <f t="shared" si="6"/>
        <v>972</v>
      </c>
      <c r="J211" s="37" t="s">
        <v>18</v>
      </c>
      <c r="K211" s="55">
        <f t="shared" si="7"/>
        <v>28</v>
      </c>
    </row>
    <row r="212" spans="1:11" ht="15.6" x14ac:dyDescent="0.3">
      <c r="A212" t="s">
        <v>14</v>
      </c>
      <c r="B212" s="38" t="s">
        <v>204</v>
      </c>
      <c r="C212" s="16">
        <v>43099</v>
      </c>
      <c r="D212" s="26" t="s">
        <v>205</v>
      </c>
      <c r="E212" s="11">
        <v>30</v>
      </c>
      <c r="F212" s="11">
        <v>30</v>
      </c>
      <c r="G212" s="20">
        <v>29</v>
      </c>
      <c r="H212" s="13">
        <v>585</v>
      </c>
      <c r="I212" s="14">
        <f t="shared" si="6"/>
        <v>16965</v>
      </c>
      <c r="J212" s="37" t="s">
        <v>17</v>
      </c>
      <c r="K212" s="55">
        <f t="shared" si="7"/>
        <v>89</v>
      </c>
    </row>
    <row r="213" spans="1:11" ht="15.6" x14ac:dyDescent="0.3">
      <c r="A213" t="s">
        <v>14</v>
      </c>
      <c r="B213" s="38" t="s">
        <v>206</v>
      </c>
      <c r="C213" s="16">
        <v>44825</v>
      </c>
      <c r="D213" s="26" t="s">
        <v>207</v>
      </c>
      <c r="E213" s="50">
        <v>64</v>
      </c>
      <c r="F213" s="50">
        <v>63</v>
      </c>
      <c r="G213" s="20">
        <v>63</v>
      </c>
      <c r="H213" s="13">
        <v>216.1</v>
      </c>
      <c r="I213" s="14">
        <f t="shared" si="6"/>
        <v>13614.3</v>
      </c>
      <c r="J213" s="37" t="s">
        <v>17</v>
      </c>
      <c r="K213" s="55">
        <f t="shared" si="7"/>
        <v>190</v>
      </c>
    </row>
    <row r="214" spans="1:11" ht="15.6" x14ac:dyDescent="0.3">
      <c r="A214" t="s">
        <v>14</v>
      </c>
      <c r="B214" s="38" t="s">
        <v>208</v>
      </c>
      <c r="C214" s="16">
        <v>43411</v>
      </c>
      <c r="D214" s="26" t="s">
        <v>209</v>
      </c>
      <c r="E214" s="50">
        <v>0</v>
      </c>
      <c r="F214" s="50">
        <v>0</v>
      </c>
      <c r="G214" s="20">
        <v>20</v>
      </c>
      <c r="H214" s="13">
        <v>376.65</v>
      </c>
      <c r="I214" s="14">
        <f t="shared" si="6"/>
        <v>7533</v>
      </c>
      <c r="J214" s="37" t="s">
        <v>18</v>
      </c>
      <c r="K214" s="55">
        <f t="shared" si="7"/>
        <v>20</v>
      </c>
    </row>
    <row r="215" spans="1:11" ht="15.6" x14ac:dyDescent="0.3">
      <c r="A215" t="s">
        <v>14</v>
      </c>
      <c r="B215" s="38" t="s">
        <v>208</v>
      </c>
      <c r="C215" s="16">
        <v>43411</v>
      </c>
      <c r="D215" s="26" t="s">
        <v>210</v>
      </c>
      <c r="E215" s="11">
        <v>84</v>
      </c>
      <c r="F215" s="11">
        <v>84</v>
      </c>
      <c r="G215" s="11">
        <v>64</v>
      </c>
      <c r="H215" s="13">
        <v>376.65</v>
      </c>
      <c r="I215" s="14">
        <f t="shared" si="6"/>
        <v>24105.599999999999</v>
      </c>
      <c r="J215" s="37" t="s">
        <v>17</v>
      </c>
      <c r="K215" s="55">
        <f t="shared" si="7"/>
        <v>232</v>
      </c>
    </row>
    <row r="216" spans="1:11" ht="15.6" x14ac:dyDescent="0.3">
      <c r="A216" t="s">
        <v>14</v>
      </c>
      <c r="B216" s="38" t="s">
        <v>208</v>
      </c>
      <c r="C216" s="16">
        <v>43567</v>
      </c>
      <c r="D216" s="26" t="s">
        <v>211</v>
      </c>
      <c r="E216" s="50">
        <v>20</v>
      </c>
      <c r="F216" s="50">
        <v>20</v>
      </c>
      <c r="G216" s="20">
        <v>20</v>
      </c>
      <c r="H216" s="13">
        <v>240</v>
      </c>
      <c r="I216" s="14">
        <f t="shared" si="6"/>
        <v>4800</v>
      </c>
      <c r="J216" s="37" t="s">
        <v>18</v>
      </c>
      <c r="K216" s="55">
        <f t="shared" si="7"/>
        <v>60</v>
      </c>
    </row>
    <row r="217" spans="1:11" ht="15.6" x14ac:dyDescent="0.3">
      <c r="A217" t="s">
        <v>14</v>
      </c>
      <c r="B217" s="38" t="s">
        <v>212</v>
      </c>
      <c r="C217" s="16">
        <v>43099</v>
      </c>
      <c r="D217" s="12" t="s">
        <v>213</v>
      </c>
      <c r="E217" s="50">
        <v>6</v>
      </c>
      <c r="F217" s="50">
        <v>6</v>
      </c>
      <c r="G217" s="20">
        <v>6</v>
      </c>
      <c r="H217" s="13">
        <v>2500</v>
      </c>
      <c r="I217" s="14">
        <f t="shared" si="6"/>
        <v>15000</v>
      </c>
      <c r="J217" s="37" t="s">
        <v>18</v>
      </c>
      <c r="K217" s="55">
        <f t="shared" si="7"/>
        <v>18</v>
      </c>
    </row>
    <row r="218" spans="1:11" ht="15.6" x14ac:dyDescent="0.3">
      <c r="A218" t="s">
        <v>14</v>
      </c>
      <c r="B218" s="38" t="s">
        <v>180</v>
      </c>
      <c r="C218" s="16">
        <v>44853</v>
      </c>
      <c r="D218" s="26" t="s">
        <v>214</v>
      </c>
      <c r="E218" s="50">
        <v>650</v>
      </c>
      <c r="F218" s="50">
        <v>650</v>
      </c>
      <c r="G218" s="11">
        <v>650</v>
      </c>
      <c r="H218" s="13">
        <v>110</v>
      </c>
      <c r="I218" s="14">
        <f t="shared" si="6"/>
        <v>71500</v>
      </c>
      <c r="J218" s="37" t="s">
        <v>17</v>
      </c>
      <c r="K218" s="55">
        <f t="shared" si="7"/>
        <v>1950</v>
      </c>
    </row>
    <row r="219" spans="1:11" ht="15.6" x14ac:dyDescent="0.3">
      <c r="A219" t="s">
        <v>14</v>
      </c>
      <c r="B219" s="38" t="s">
        <v>215</v>
      </c>
      <c r="C219" s="16">
        <v>44825</v>
      </c>
      <c r="D219" s="26" t="s">
        <v>216</v>
      </c>
      <c r="E219" s="50">
        <v>64</v>
      </c>
      <c r="F219" s="50">
        <v>63</v>
      </c>
      <c r="G219" s="11">
        <v>63</v>
      </c>
      <c r="H219" s="13">
        <v>200</v>
      </c>
      <c r="I219" s="14">
        <f t="shared" si="6"/>
        <v>12600</v>
      </c>
      <c r="J219" s="37" t="s">
        <v>17</v>
      </c>
      <c r="K219" s="55">
        <f t="shared" si="7"/>
        <v>190</v>
      </c>
    </row>
    <row r="220" spans="1:11" ht="15.6" x14ac:dyDescent="0.3">
      <c r="A220" t="s">
        <v>14</v>
      </c>
      <c r="B220" s="38" t="s">
        <v>217</v>
      </c>
      <c r="C220" s="16">
        <v>43411</v>
      </c>
      <c r="D220" s="12" t="s">
        <v>218</v>
      </c>
      <c r="E220" s="11">
        <v>10</v>
      </c>
      <c r="F220" s="11">
        <v>10</v>
      </c>
      <c r="G220" s="20">
        <v>10</v>
      </c>
      <c r="H220" s="13">
        <v>310</v>
      </c>
      <c r="I220" s="14">
        <f t="shared" si="6"/>
        <v>3100</v>
      </c>
      <c r="J220" s="37" t="s">
        <v>18</v>
      </c>
      <c r="K220" s="55">
        <f t="shared" si="7"/>
        <v>30</v>
      </c>
    </row>
    <row r="221" spans="1:11" ht="15.6" x14ac:dyDescent="0.3">
      <c r="A221" t="s">
        <v>14</v>
      </c>
      <c r="B221" s="38" t="s">
        <v>219</v>
      </c>
      <c r="C221" s="16">
        <v>44825</v>
      </c>
      <c r="D221" s="12" t="s">
        <v>220</v>
      </c>
      <c r="E221" s="50">
        <v>5</v>
      </c>
      <c r="F221" s="50">
        <v>4</v>
      </c>
      <c r="G221" s="11">
        <v>4</v>
      </c>
      <c r="H221" s="13">
        <v>342</v>
      </c>
      <c r="I221" s="14">
        <f t="shared" si="6"/>
        <v>1368</v>
      </c>
      <c r="J221" s="37" t="s">
        <v>17</v>
      </c>
      <c r="K221" s="55">
        <f t="shared" si="7"/>
        <v>13</v>
      </c>
    </row>
    <row r="222" spans="1:11" ht="15.6" x14ac:dyDescent="0.3">
      <c r="A222" t="s">
        <v>14</v>
      </c>
      <c r="B222" s="38" t="s">
        <v>221</v>
      </c>
      <c r="C222" s="16">
        <v>43099</v>
      </c>
      <c r="D222" s="26" t="s">
        <v>222</v>
      </c>
      <c r="E222" s="50">
        <v>309</v>
      </c>
      <c r="F222" s="50">
        <v>273</v>
      </c>
      <c r="G222" s="20">
        <v>241</v>
      </c>
      <c r="H222" s="13">
        <v>212.6</v>
      </c>
      <c r="I222" s="14">
        <f t="shared" si="6"/>
        <v>51236.6</v>
      </c>
      <c r="J222" s="37" t="s">
        <v>17</v>
      </c>
      <c r="K222" s="55">
        <f t="shared" si="7"/>
        <v>823</v>
      </c>
    </row>
    <row r="223" spans="1:11" ht="15.6" x14ac:dyDescent="0.3">
      <c r="A223" t="s">
        <v>14</v>
      </c>
      <c r="B223" s="38" t="s">
        <v>180</v>
      </c>
      <c r="C223" s="16">
        <v>44839</v>
      </c>
      <c r="D223" s="12" t="s">
        <v>223</v>
      </c>
      <c r="E223" s="50">
        <v>20</v>
      </c>
      <c r="F223" s="50">
        <v>20</v>
      </c>
      <c r="G223" s="11">
        <v>20</v>
      </c>
      <c r="H223" s="13">
        <v>2450</v>
      </c>
      <c r="I223" s="14">
        <f t="shared" si="6"/>
        <v>49000</v>
      </c>
      <c r="J223" s="37" t="s">
        <v>17</v>
      </c>
      <c r="K223" s="55">
        <f t="shared" si="7"/>
        <v>60</v>
      </c>
    </row>
    <row r="224" spans="1:11" ht="18" hidden="1" x14ac:dyDescent="0.3">
      <c r="A224" t="s">
        <v>10</v>
      </c>
      <c r="B224" s="38" t="s">
        <v>224</v>
      </c>
      <c r="C224" s="16">
        <v>44825</v>
      </c>
      <c r="D224" s="22" t="s">
        <v>225</v>
      </c>
      <c r="E224" s="11">
        <v>0</v>
      </c>
      <c r="F224" s="50"/>
      <c r="G224" s="15"/>
      <c r="H224" s="13">
        <v>0</v>
      </c>
      <c r="I224" s="14">
        <f t="shared" si="6"/>
        <v>0</v>
      </c>
      <c r="K224" s="55">
        <f t="shared" si="7"/>
        <v>0</v>
      </c>
    </row>
    <row r="225" spans="1:11" ht="15.6" x14ac:dyDescent="0.3">
      <c r="A225" t="s">
        <v>14</v>
      </c>
      <c r="B225" s="38" t="s">
        <v>224</v>
      </c>
      <c r="C225" s="16">
        <v>44825</v>
      </c>
      <c r="D225" s="26" t="s">
        <v>226</v>
      </c>
      <c r="E225" s="50">
        <v>4</v>
      </c>
      <c r="F225" s="50">
        <v>4</v>
      </c>
      <c r="G225" s="20">
        <v>4</v>
      </c>
      <c r="H225" s="13">
        <v>10100</v>
      </c>
      <c r="I225" s="14">
        <f t="shared" si="6"/>
        <v>40400</v>
      </c>
      <c r="J225" s="37" t="s">
        <v>17</v>
      </c>
      <c r="K225" s="55">
        <f t="shared" si="7"/>
        <v>12</v>
      </c>
    </row>
    <row r="226" spans="1:11" ht="15.6" x14ac:dyDescent="0.3">
      <c r="A226" t="s">
        <v>14</v>
      </c>
      <c r="B226" s="38" t="s">
        <v>224</v>
      </c>
      <c r="C226" s="16">
        <v>44825</v>
      </c>
      <c r="D226" s="26" t="s">
        <v>227</v>
      </c>
      <c r="E226" s="50">
        <v>4</v>
      </c>
      <c r="F226" s="50">
        <v>4</v>
      </c>
      <c r="G226" s="20">
        <v>4</v>
      </c>
      <c r="H226" s="13">
        <v>8461.7999999999993</v>
      </c>
      <c r="I226" s="14">
        <f t="shared" si="6"/>
        <v>33847.199999999997</v>
      </c>
      <c r="J226" s="37" t="s">
        <v>17</v>
      </c>
      <c r="K226" s="55">
        <f t="shared" si="7"/>
        <v>12</v>
      </c>
    </row>
    <row r="227" spans="1:11" ht="15.6" x14ac:dyDescent="0.3">
      <c r="A227" t="s">
        <v>14</v>
      </c>
      <c r="B227" s="38" t="s">
        <v>224</v>
      </c>
      <c r="C227" s="16">
        <v>44831</v>
      </c>
      <c r="D227" s="26" t="s">
        <v>228</v>
      </c>
      <c r="E227" s="50">
        <v>8</v>
      </c>
      <c r="F227" s="50">
        <v>8</v>
      </c>
      <c r="G227" s="20">
        <v>8</v>
      </c>
      <c r="H227" s="13">
        <v>10100</v>
      </c>
      <c r="I227" s="14">
        <f t="shared" si="6"/>
        <v>80800</v>
      </c>
      <c r="J227" s="37" t="s">
        <v>17</v>
      </c>
      <c r="K227" s="55">
        <f t="shared" si="7"/>
        <v>24</v>
      </c>
    </row>
    <row r="228" spans="1:11" ht="18" hidden="1" x14ac:dyDescent="0.3">
      <c r="A228" t="s">
        <v>10</v>
      </c>
      <c r="B228" s="38" t="s">
        <v>229</v>
      </c>
      <c r="C228" s="16">
        <v>44846</v>
      </c>
      <c r="D228" s="22" t="s">
        <v>230</v>
      </c>
      <c r="E228" s="11"/>
      <c r="F228" s="50"/>
      <c r="G228" s="15"/>
      <c r="H228" s="13">
        <v>17491.53</v>
      </c>
      <c r="I228" s="14">
        <f t="shared" si="6"/>
        <v>0</v>
      </c>
      <c r="K228" s="55">
        <f t="shared" si="7"/>
        <v>0</v>
      </c>
    </row>
    <row r="229" spans="1:11" ht="15.6" x14ac:dyDescent="0.3">
      <c r="A229" t="s">
        <v>14</v>
      </c>
      <c r="B229" s="38" t="s">
        <v>224</v>
      </c>
      <c r="C229" s="16">
        <v>44825</v>
      </c>
      <c r="D229" s="26" t="s">
        <v>231</v>
      </c>
      <c r="E229" s="50">
        <v>96</v>
      </c>
      <c r="F229" s="50">
        <v>95</v>
      </c>
      <c r="G229" s="20">
        <v>95</v>
      </c>
      <c r="H229" s="13">
        <v>22.88</v>
      </c>
      <c r="I229" s="14">
        <f t="shared" si="6"/>
        <v>2173.6</v>
      </c>
      <c r="J229" s="37" t="s">
        <v>17</v>
      </c>
      <c r="K229" s="55">
        <f t="shared" si="7"/>
        <v>286</v>
      </c>
    </row>
    <row r="230" spans="1:11" ht="18" hidden="1" x14ac:dyDescent="0.3">
      <c r="A230" t="s">
        <v>10</v>
      </c>
      <c r="B230" s="38" t="s">
        <v>232</v>
      </c>
      <c r="C230" s="16">
        <v>43511</v>
      </c>
      <c r="D230" s="25" t="s">
        <v>233</v>
      </c>
      <c r="E230" s="11">
        <v>0</v>
      </c>
      <c r="F230" s="50"/>
      <c r="G230" s="15"/>
      <c r="H230" s="13">
        <v>995</v>
      </c>
      <c r="I230" s="14">
        <f t="shared" si="6"/>
        <v>0</v>
      </c>
      <c r="K230" s="55">
        <f t="shared" si="7"/>
        <v>0</v>
      </c>
    </row>
    <row r="231" spans="1:11" ht="18" hidden="1" x14ac:dyDescent="0.3">
      <c r="A231" t="s">
        <v>10</v>
      </c>
      <c r="B231" s="38" t="s">
        <v>232</v>
      </c>
      <c r="C231" s="16">
        <v>43511</v>
      </c>
      <c r="D231" s="27" t="s">
        <v>234</v>
      </c>
      <c r="E231" s="11">
        <v>0</v>
      </c>
      <c r="F231" s="50"/>
      <c r="G231" s="15"/>
      <c r="H231" s="13">
        <v>995</v>
      </c>
      <c r="I231" s="14">
        <f t="shared" si="6"/>
        <v>0</v>
      </c>
      <c r="K231" s="55">
        <f t="shared" si="7"/>
        <v>0</v>
      </c>
    </row>
    <row r="232" spans="1:11" ht="15.6" x14ac:dyDescent="0.3">
      <c r="A232" t="s">
        <v>14</v>
      </c>
      <c r="B232" s="38" t="s">
        <v>232</v>
      </c>
      <c r="C232" s="16">
        <v>43511</v>
      </c>
      <c r="D232" s="12" t="s">
        <v>235</v>
      </c>
      <c r="E232" s="50">
        <v>2</v>
      </c>
      <c r="F232" s="50">
        <v>2</v>
      </c>
      <c r="G232" s="20">
        <v>2</v>
      </c>
      <c r="H232" s="13">
        <v>795</v>
      </c>
      <c r="I232" s="14">
        <f t="shared" si="6"/>
        <v>1590</v>
      </c>
      <c r="J232" s="37" t="s">
        <v>18</v>
      </c>
      <c r="K232" s="55">
        <f t="shared" si="7"/>
        <v>6</v>
      </c>
    </row>
    <row r="233" spans="1:11" ht="18" x14ac:dyDescent="0.3">
      <c r="A233" t="s">
        <v>13</v>
      </c>
      <c r="B233" s="38" t="s">
        <v>236</v>
      </c>
      <c r="C233" s="16">
        <v>43460</v>
      </c>
      <c r="D233" s="22" t="s">
        <v>237</v>
      </c>
      <c r="E233" s="11">
        <v>14</v>
      </c>
      <c r="F233" s="11">
        <v>13</v>
      </c>
      <c r="G233" s="15">
        <v>13</v>
      </c>
      <c r="H233" s="13">
        <v>255</v>
      </c>
      <c r="I233" s="14">
        <f t="shared" si="6"/>
        <v>3315</v>
      </c>
      <c r="K233" s="55">
        <f t="shared" si="7"/>
        <v>40</v>
      </c>
    </row>
    <row r="234" spans="1:11" ht="18" hidden="1" x14ac:dyDescent="0.3">
      <c r="A234" t="s">
        <v>10</v>
      </c>
      <c r="B234" s="38" t="s">
        <v>238</v>
      </c>
      <c r="C234" s="16">
        <v>43099</v>
      </c>
      <c r="D234" s="17" t="s">
        <v>239</v>
      </c>
      <c r="E234" s="11">
        <v>0</v>
      </c>
      <c r="F234" s="50"/>
      <c r="G234" s="15"/>
      <c r="H234" s="13">
        <v>25</v>
      </c>
      <c r="I234" s="14">
        <f t="shared" si="6"/>
        <v>0</v>
      </c>
      <c r="K234" s="55">
        <f t="shared" si="7"/>
        <v>0</v>
      </c>
    </row>
    <row r="235" spans="1:11" ht="15.6" x14ac:dyDescent="0.3">
      <c r="A235" t="s">
        <v>14</v>
      </c>
      <c r="B235" s="38" t="s">
        <v>240</v>
      </c>
      <c r="C235" s="16">
        <v>43099</v>
      </c>
      <c r="D235" s="12" t="s">
        <v>241</v>
      </c>
      <c r="E235" s="50">
        <v>73</v>
      </c>
      <c r="F235" s="50">
        <v>69</v>
      </c>
      <c r="G235" s="20">
        <v>69</v>
      </c>
      <c r="H235" s="13">
        <v>55</v>
      </c>
      <c r="I235" s="14">
        <f t="shared" si="6"/>
        <v>3795</v>
      </c>
      <c r="J235" s="37" t="s">
        <v>18</v>
      </c>
      <c r="K235" s="55">
        <f t="shared" si="7"/>
        <v>211</v>
      </c>
    </row>
    <row r="236" spans="1:11" ht="18" x14ac:dyDescent="0.3">
      <c r="A236" t="s">
        <v>13</v>
      </c>
      <c r="B236" s="8" t="s">
        <v>242</v>
      </c>
      <c r="C236" s="16">
        <v>43308</v>
      </c>
      <c r="D236" s="25" t="s">
        <v>243</v>
      </c>
      <c r="E236" s="11">
        <v>2034</v>
      </c>
      <c r="F236" s="11">
        <v>1511</v>
      </c>
      <c r="G236" s="20">
        <v>1025</v>
      </c>
      <c r="H236" s="13">
        <v>104</v>
      </c>
      <c r="I236" s="14">
        <f t="shared" si="6"/>
        <v>106600</v>
      </c>
      <c r="K236" s="55">
        <f t="shared" si="7"/>
        <v>4570</v>
      </c>
    </row>
    <row r="237" spans="1:11" ht="15.6" x14ac:dyDescent="0.3">
      <c r="A237" t="s">
        <v>14</v>
      </c>
      <c r="B237" s="8" t="s">
        <v>244</v>
      </c>
      <c r="C237" s="16">
        <v>43308</v>
      </c>
      <c r="D237" s="12" t="s">
        <v>245</v>
      </c>
      <c r="E237" s="50">
        <v>0</v>
      </c>
      <c r="F237" s="50">
        <v>0</v>
      </c>
      <c r="G237" s="20">
        <v>9240</v>
      </c>
      <c r="H237" s="13">
        <v>160</v>
      </c>
      <c r="I237" s="14">
        <f t="shared" si="6"/>
        <v>1478400</v>
      </c>
      <c r="J237" s="37" t="s">
        <v>17</v>
      </c>
      <c r="K237" s="55">
        <f t="shared" si="7"/>
        <v>9240</v>
      </c>
    </row>
    <row r="238" spans="1:11" ht="15.6" x14ac:dyDescent="0.3">
      <c r="A238" t="s">
        <v>14</v>
      </c>
      <c r="B238" s="8" t="s">
        <v>244</v>
      </c>
      <c r="C238" s="16">
        <v>43308</v>
      </c>
      <c r="D238" s="12" t="s">
        <v>245</v>
      </c>
      <c r="E238" s="50">
        <v>0</v>
      </c>
      <c r="F238" s="50">
        <v>0</v>
      </c>
      <c r="G238" s="20">
        <v>306</v>
      </c>
      <c r="H238" s="13">
        <v>160</v>
      </c>
      <c r="I238" s="14">
        <f t="shared" si="6"/>
        <v>48960</v>
      </c>
      <c r="J238" s="37" t="s">
        <v>18</v>
      </c>
      <c r="K238" s="55">
        <f t="shared" si="7"/>
        <v>306</v>
      </c>
    </row>
    <row r="239" spans="1:11" ht="18" x14ac:dyDescent="0.3">
      <c r="A239" t="s">
        <v>10</v>
      </c>
      <c r="B239" s="8" t="s">
        <v>244</v>
      </c>
      <c r="C239" s="16">
        <v>43308</v>
      </c>
      <c r="D239" s="25" t="s">
        <v>245</v>
      </c>
      <c r="E239" s="11">
        <v>10950</v>
      </c>
      <c r="F239" s="50"/>
      <c r="G239" s="15"/>
      <c r="H239" s="13">
        <v>160</v>
      </c>
      <c r="I239" s="14">
        <f t="shared" si="6"/>
        <v>0</v>
      </c>
      <c r="K239" s="55">
        <f t="shared" si="7"/>
        <v>10950</v>
      </c>
    </row>
    <row r="240" spans="1:11" ht="18" x14ac:dyDescent="0.3">
      <c r="A240" t="s">
        <v>13</v>
      </c>
      <c r="B240" s="8" t="s">
        <v>244</v>
      </c>
      <c r="C240" s="16">
        <v>43308</v>
      </c>
      <c r="D240" s="25" t="s">
        <v>245</v>
      </c>
      <c r="E240" s="11"/>
      <c r="F240" s="11">
        <v>10137</v>
      </c>
      <c r="G240" s="15"/>
      <c r="H240" s="13">
        <v>160</v>
      </c>
      <c r="I240" s="14">
        <f t="shared" si="6"/>
        <v>0</v>
      </c>
      <c r="K240" s="55">
        <f t="shared" si="7"/>
        <v>10137</v>
      </c>
    </row>
    <row r="241" spans="1:11" ht="15.6" x14ac:dyDescent="0.3">
      <c r="A241" t="s">
        <v>14</v>
      </c>
      <c r="B241" s="8" t="s">
        <v>246</v>
      </c>
      <c r="C241" s="16">
        <v>44567</v>
      </c>
      <c r="D241" s="12" t="s">
        <v>247</v>
      </c>
      <c r="E241" s="50">
        <v>80</v>
      </c>
      <c r="F241" s="50">
        <v>80</v>
      </c>
      <c r="G241" s="20">
        <v>80</v>
      </c>
      <c r="H241" s="13">
        <v>62.5</v>
      </c>
      <c r="I241" s="14">
        <f t="shared" si="6"/>
        <v>5000</v>
      </c>
      <c r="J241" s="37" t="s">
        <v>18</v>
      </c>
      <c r="K241" s="55">
        <f t="shared" si="7"/>
        <v>240</v>
      </c>
    </row>
    <row r="242" spans="1:11" ht="18" hidden="1" x14ac:dyDescent="0.3">
      <c r="A242" t="s">
        <v>10</v>
      </c>
      <c r="B242" s="8" t="s">
        <v>150</v>
      </c>
      <c r="C242" s="16">
        <v>43099</v>
      </c>
      <c r="D242" s="22" t="s">
        <v>248</v>
      </c>
      <c r="E242" s="11">
        <v>0</v>
      </c>
      <c r="F242" s="50"/>
      <c r="G242" s="15"/>
      <c r="H242" s="13">
        <v>1150.71</v>
      </c>
      <c r="I242" s="14">
        <f t="shared" si="6"/>
        <v>0</v>
      </c>
      <c r="K242" s="55">
        <f t="shared" si="7"/>
        <v>0</v>
      </c>
    </row>
    <row r="243" spans="1:11" ht="18" x14ac:dyDescent="0.3">
      <c r="A243" t="s">
        <v>10</v>
      </c>
      <c r="B243" s="8" t="s">
        <v>249</v>
      </c>
      <c r="C243" s="16">
        <v>43411</v>
      </c>
      <c r="D243" s="22" t="s">
        <v>250</v>
      </c>
      <c r="E243" s="11">
        <v>14</v>
      </c>
      <c r="F243" s="50">
        <v>13</v>
      </c>
      <c r="G243" s="15">
        <v>13</v>
      </c>
      <c r="H243" s="13">
        <v>329</v>
      </c>
      <c r="I243" s="14">
        <f t="shared" si="6"/>
        <v>4277</v>
      </c>
      <c r="K243" s="55">
        <f t="shared" si="7"/>
        <v>40</v>
      </c>
    </row>
    <row r="244" spans="1:11" ht="18" hidden="1" x14ac:dyDescent="0.3">
      <c r="A244" t="s">
        <v>10</v>
      </c>
      <c r="B244" s="8" t="s">
        <v>251</v>
      </c>
      <c r="C244" s="16">
        <v>43099</v>
      </c>
      <c r="D244" s="22" t="s">
        <v>252</v>
      </c>
      <c r="E244" s="11">
        <v>0</v>
      </c>
      <c r="F244" s="50"/>
      <c r="G244" s="15"/>
      <c r="H244" s="13">
        <v>149.91999999999999</v>
      </c>
      <c r="I244" s="14">
        <f t="shared" si="6"/>
        <v>0</v>
      </c>
      <c r="K244" s="55">
        <f t="shared" si="7"/>
        <v>0</v>
      </c>
    </row>
    <row r="245" spans="1:11" ht="15.6" x14ac:dyDescent="0.3">
      <c r="A245" t="s">
        <v>14</v>
      </c>
      <c r="B245" s="8" t="s">
        <v>253</v>
      </c>
      <c r="C245" s="16">
        <v>43099</v>
      </c>
      <c r="D245" s="12" t="s">
        <v>254</v>
      </c>
      <c r="E245" s="50">
        <v>121</v>
      </c>
      <c r="F245" s="50">
        <v>115</v>
      </c>
      <c r="G245" s="20">
        <v>109</v>
      </c>
      <c r="H245" s="13">
        <v>110</v>
      </c>
      <c r="I245" s="14">
        <f t="shared" si="6"/>
        <v>11990</v>
      </c>
      <c r="J245" s="37" t="s">
        <v>18</v>
      </c>
      <c r="K245" s="55">
        <f t="shared" si="7"/>
        <v>345</v>
      </c>
    </row>
    <row r="246" spans="1:11" ht="18" x14ac:dyDescent="0.3">
      <c r="A246" t="s">
        <v>10</v>
      </c>
      <c r="B246" s="8" t="s">
        <v>253</v>
      </c>
      <c r="C246" s="16">
        <v>43511</v>
      </c>
      <c r="D246" s="25" t="s">
        <v>255</v>
      </c>
      <c r="E246" s="11">
        <v>1</v>
      </c>
      <c r="F246" s="50">
        <v>0</v>
      </c>
      <c r="G246" s="15">
        <v>0</v>
      </c>
      <c r="H246" s="13">
        <v>110</v>
      </c>
      <c r="I246" s="14">
        <f t="shared" ref="I246:I294" si="8">+G246*H246</f>
        <v>0</v>
      </c>
      <c r="K246" s="55">
        <f t="shared" si="7"/>
        <v>1</v>
      </c>
    </row>
    <row r="247" spans="1:11" ht="15.6" x14ac:dyDescent="0.3">
      <c r="A247" t="s">
        <v>14</v>
      </c>
      <c r="B247" s="8" t="s">
        <v>256</v>
      </c>
      <c r="C247" s="16">
        <v>43308</v>
      </c>
      <c r="D247" s="26" t="s">
        <v>257</v>
      </c>
      <c r="E247" s="11">
        <v>3800</v>
      </c>
      <c r="F247" s="11">
        <v>3800</v>
      </c>
      <c r="G247" s="11">
        <v>3800</v>
      </c>
      <c r="H247" s="13">
        <v>4.34</v>
      </c>
      <c r="I247" s="14">
        <f t="shared" si="8"/>
        <v>16492</v>
      </c>
      <c r="J247" s="37" t="s">
        <v>17</v>
      </c>
      <c r="K247" s="55">
        <f t="shared" si="7"/>
        <v>11400</v>
      </c>
    </row>
    <row r="248" spans="1:11" ht="15.6" x14ac:dyDescent="0.3">
      <c r="A248" t="s">
        <v>14</v>
      </c>
      <c r="B248" s="8" t="s">
        <v>256</v>
      </c>
      <c r="C248" s="16">
        <v>43099</v>
      </c>
      <c r="D248" s="26" t="s">
        <v>258</v>
      </c>
      <c r="E248" s="50"/>
      <c r="F248" s="50"/>
      <c r="G248" s="20">
        <v>75</v>
      </c>
      <c r="H248" s="13">
        <v>1.43</v>
      </c>
      <c r="I248" s="14">
        <f t="shared" si="8"/>
        <v>107.25</v>
      </c>
      <c r="J248" s="37" t="s">
        <v>18</v>
      </c>
      <c r="K248" s="55">
        <f t="shared" si="7"/>
        <v>75</v>
      </c>
    </row>
    <row r="249" spans="1:11" ht="15.6" x14ac:dyDescent="0.3">
      <c r="A249" t="s">
        <v>14</v>
      </c>
      <c r="B249" s="8" t="s">
        <v>256</v>
      </c>
      <c r="C249" s="16">
        <v>44909</v>
      </c>
      <c r="D249" s="26" t="s">
        <v>259</v>
      </c>
      <c r="E249" s="50"/>
      <c r="F249" s="50"/>
      <c r="G249" s="20">
        <v>3650</v>
      </c>
      <c r="H249" s="13">
        <v>2.4300000000000002</v>
      </c>
      <c r="I249" s="14">
        <f t="shared" si="8"/>
        <v>8869.5</v>
      </c>
      <c r="J249" s="37" t="s">
        <v>17</v>
      </c>
      <c r="K249" s="55">
        <f t="shared" si="7"/>
        <v>3650</v>
      </c>
    </row>
    <row r="250" spans="1:11" ht="15.6" x14ac:dyDescent="0.3">
      <c r="A250" t="s">
        <v>14</v>
      </c>
      <c r="B250" s="8" t="s">
        <v>253</v>
      </c>
      <c r="C250" s="16">
        <v>43721</v>
      </c>
      <c r="D250" s="12" t="s">
        <v>260</v>
      </c>
      <c r="E250" s="50">
        <v>55</v>
      </c>
      <c r="F250" s="50">
        <v>49</v>
      </c>
      <c r="G250" s="20">
        <v>43</v>
      </c>
      <c r="H250" s="13">
        <v>125</v>
      </c>
      <c r="I250" s="14">
        <f t="shared" si="8"/>
        <v>5375</v>
      </c>
      <c r="J250" s="37" t="s">
        <v>18</v>
      </c>
      <c r="K250" s="55">
        <f t="shared" si="7"/>
        <v>147</v>
      </c>
    </row>
    <row r="251" spans="1:11" ht="18" x14ac:dyDescent="0.3">
      <c r="A251" t="s">
        <v>10</v>
      </c>
      <c r="B251" s="8" t="s">
        <v>253</v>
      </c>
      <c r="C251" s="16">
        <v>43099</v>
      </c>
      <c r="D251" s="25" t="s">
        <v>261</v>
      </c>
      <c r="E251" s="11">
        <v>37</v>
      </c>
      <c r="F251" s="50">
        <v>37</v>
      </c>
      <c r="G251" s="20">
        <v>37</v>
      </c>
      <c r="H251" s="13">
        <v>110</v>
      </c>
      <c r="I251" s="14">
        <f t="shared" si="8"/>
        <v>4070</v>
      </c>
      <c r="K251" s="55">
        <f t="shared" si="7"/>
        <v>111</v>
      </c>
    </row>
    <row r="252" spans="1:11" ht="18" hidden="1" x14ac:dyDescent="0.3">
      <c r="A252" t="s">
        <v>10</v>
      </c>
      <c r="B252" s="8" t="s">
        <v>253</v>
      </c>
      <c r="C252" s="16">
        <v>43721</v>
      </c>
      <c r="D252" s="27" t="s">
        <v>262</v>
      </c>
      <c r="E252" s="11">
        <v>0</v>
      </c>
      <c r="F252" s="50"/>
      <c r="G252" s="15"/>
      <c r="H252" s="13">
        <v>0</v>
      </c>
      <c r="I252" s="14">
        <f t="shared" si="8"/>
        <v>0</v>
      </c>
      <c r="K252" s="55">
        <f t="shared" si="7"/>
        <v>0</v>
      </c>
    </row>
    <row r="253" spans="1:11" ht="15.6" x14ac:dyDescent="0.3">
      <c r="A253" t="s">
        <v>14</v>
      </c>
      <c r="B253" s="8" t="s">
        <v>253</v>
      </c>
      <c r="C253" s="16">
        <v>43511</v>
      </c>
      <c r="D253" s="12" t="s">
        <v>263</v>
      </c>
      <c r="E253" s="50">
        <v>36</v>
      </c>
      <c r="F253" s="50">
        <v>36</v>
      </c>
      <c r="G253" s="20">
        <v>36</v>
      </c>
      <c r="H253" s="13">
        <v>175</v>
      </c>
      <c r="I253" s="14">
        <f t="shared" si="8"/>
        <v>6300</v>
      </c>
      <c r="J253" s="37" t="s">
        <v>18</v>
      </c>
      <c r="K253" s="55">
        <f t="shared" si="7"/>
        <v>108</v>
      </c>
    </row>
    <row r="254" spans="1:11" ht="18" hidden="1" x14ac:dyDescent="0.3">
      <c r="A254" t="s">
        <v>10</v>
      </c>
      <c r="B254" s="8" t="s">
        <v>253</v>
      </c>
      <c r="C254" s="16">
        <v>43099</v>
      </c>
      <c r="D254" s="27" t="s">
        <v>264</v>
      </c>
      <c r="E254" s="11">
        <v>0</v>
      </c>
      <c r="F254" s="50"/>
      <c r="G254" s="15"/>
      <c r="H254" s="13">
        <v>96.41</v>
      </c>
      <c r="I254" s="14">
        <f t="shared" si="8"/>
        <v>0</v>
      </c>
      <c r="K254" s="55">
        <f t="shared" si="7"/>
        <v>0</v>
      </c>
    </row>
    <row r="255" spans="1:11" ht="15.6" x14ac:dyDescent="0.3">
      <c r="A255" t="s">
        <v>14</v>
      </c>
      <c r="B255" s="8" t="s">
        <v>106</v>
      </c>
      <c r="C255" s="16">
        <v>43447</v>
      </c>
      <c r="D255" s="12" t="s">
        <v>265</v>
      </c>
      <c r="E255" s="50">
        <v>45</v>
      </c>
      <c r="F255" s="50">
        <v>45</v>
      </c>
      <c r="G255" s="20">
        <v>45</v>
      </c>
      <c r="H255" s="13">
        <v>110</v>
      </c>
      <c r="I255" s="14">
        <f t="shared" si="8"/>
        <v>4950</v>
      </c>
      <c r="J255" s="37" t="s">
        <v>17</v>
      </c>
      <c r="K255" s="55">
        <f t="shared" si="7"/>
        <v>135</v>
      </c>
    </row>
    <row r="256" spans="1:11" ht="15.6" x14ac:dyDescent="0.3">
      <c r="A256" t="s">
        <v>14</v>
      </c>
      <c r="B256" s="8" t="s">
        <v>106</v>
      </c>
      <c r="C256" s="16">
        <v>43453</v>
      </c>
      <c r="D256" s="12" t="s">
        <v>266</v>
      </c>
      <c r="E256" s="50">
        <v>23</v>
      </c>
      <c r="F256" s="50">
        <v>23</v>
      </c>
      <c r="G256" s="20">
        <v>23</v>
      </c>
      <c r="H256" s="13">
        <v>80</v>
      </c>
      <c r="I256" s="14">
        <f t="shared" si="8"/>
        <v>1840</v>
      </c>
      <c r="J256" s="37" t="s">
        <v>17</v>
      </c>
      <c r="K256" s="55">
        <f t="shared" si="7"/>
        <v>69</v>
      </c>
    </row>
    <row r="257" spans="1:11" ht="15.6" x14ac:dyDescent="0.3">
      <c r="A257" t="s">
        <v>14</v>
      </c>
      <c r="B257" s="8" t="s">
        <v>106</v>
      </c>
      <c r="C257" s="16">
        <v>43452</v>
      </c>
      <c r="D257" s="12" t="s">
        <v>267</v>
      </c>
      <c r="E257" s="50">
        <v>365</v>
      </c>
      <c r="F257" s="50">
        <v>365</v>
      </c>
      <c r="G257" s="20">
        <v>365</v>
      </c>
      <c r="H257" s="13">
        <v>90</v>
      </c>
      <c r="I257" s="14">
        <f t="shared" si="8"/>
        <v>32850</v>
      </c>
      <c r="J257" s="37" t="s">
        <v>17</v>
      </c>
      <c r="K257" s="55">
        <f t="shared" si="7"/>
        <v>1095</v>
      </c>
    </row>
    <row r="258" spans="1:11" ht="15.6" x14ac:dyDescent="0.3">
      <c r="A258" t="s">
        <v>14</v>
      </c>
      <c r="B258" s="8" t="s">
        <v>268</v>
      </c>
      <c r="C258" s="16">
        <v>43411</v>
      </c>
      <c r="D258" s="12" t="s">
        <v>269</v>
      </c>
      <c r="E258" s="11">
        <v>10</v>
      </c>
      <c r="F258" s="11">
        <v>10</v>
      </c>
      <c r="G258" s="20">
        <v>10</v>
      </c>
      <c r="H258" s="13">
        <v>14</v>
      </c>
      <c r="I258" s="14">
        <f t="shared" si="8"/>
        <v>140</v>
      </c>
      <c r="J258" s="37" t="s">
        <v>18</v>
      </c>
      <c r="K258" s="55">
        <f t="shared" si="7"/>
        <v>30</v>
      </c>
    </row>
    <row r="259" spans="1:11" ht="18" hidden="1" x14ac:dyDescent="0.3">
      <c r="A259" t="s">
        <v>10</v>
      </c>
      <c r="B259" s="8" t="s">
        <v>270</v>
      </c>
      <c r="C259" s="16">
        <v>43099</v>
      </c>
      <c r="D259" s="27" t="s">
        <v>271</v>
      </c>
      <c r="E259" s="11">
        <v>0</v>
      </c>
      <c r="F259" s="50"/>
      <c r="G259" s="15"/>
      <c r="H259" s="13">
        <v>0</v>
      </c>
      <c r="I259" s="14">
        <f t="shared" si="8"/>
        <v>0</v>
      </c>
      <c r="K259" s="55">
        <f t="shared" si="7"/>
        <v>0</v>
      </c>
    </row>
    <row r="260" spans="1:11" ht="15.6" x14ac:dyDescent="0.3">
      <c r="A260" t="s">
        <v>14</v>
      </c>
      <c r="B260" s="8" t="s">
        <v>272</v>
      </c>
      <c r="C260" s="16">
        <v>43308</v>
      </c>
      <c r="D260" s="26" t="s">
        <v>273</v>
      </c>
      <c r="E260" s="50">
        <v>1058</v>
      </c>
      <c r="F260" s="50">
        <v>1014</v>
      </c>
      <c r="G260" s="20">
        <v>983</v>
      </c>
      <c r="H260" s="13">
        <v>80</v>
      </c>
      <c r="I260" s="14">
        <f t="shared" si="8"/>
        <v>78640</v>
      </c>
      <c r="J260" s="37" t="s">
        <v>17</v>
      </c>
      <c r="K260" s="55">
        <f t="shared" si="7"/>
        <v>3055</v>
      </c>
    </row>
    <row r="261" spans="1:11" ht="18" hidden="1" x14ac:dyDescent="0.3">
      <c r="A261" t="s">
        <v>10</v>
      </c>
      <c r="B261" s="8" t="s">
        <v>274</v>
      </c>
      <c r="C261" s="16">
        <v>43721</v>
      </c>
      <c r="D261" s="27" t="s">
        <v>275</v>
      </c>
      <c r="E261" s="11">
        <v>0</v>
      </c>
      <c r="F261" s="50"/>
      <c r="G261" s="15"/>
      <c r="H261" s="13">
        <v>0</v>
      </c>
      <c r="I261" s="14">
        <f t="shared" si="8"/>
        <v>0</v>
      </c>
      <c r="K261" s="55">
        <f t="shared" si="7"/>
        <v>0</v>
      </c>
    </row>
    <row r="262" spans="1:11" ht="15.6" x14ac:dyDescent="0.3">
      <c r="A262" t="s">
        <v>14</v>
      </c>
      <c r="B262" s="8" t="s">
        <v>276</v>
      </c>
      <c r="C262" s="16">
        <v>44825</v>
      </c>
      <c r="D262" s="12" t="s">
        <v>277</v>
      </c>
      <c r="E262" s="50">
        <v>64</v>
      </c>
      <c r="F262" s="50">
        <v>63</v>
      </c>
      <c r="G262" s="11">
        <v>63</v>
      </c>
      <c r="H262" s="13">
        <v>135.59</v>
      </c>
      <c r="I262" s="14">
        <f t="shared" si="8"/>
        <v>8542.17</v>
      </c>
      <c r="J262" s="37" t="s">
        <v>17</v>
      </c>
      <c r="K262" s="55">
        <f t="shared" si="7"/>
        <v>190</v>
      </c>
    </row>
    <row r="263" spans="1:11" ht="18" hidden="1" x14ac:dyDescent="0.3">
      <c r="A263" t="s">
        <v>10</v>
      </c>
      <c r="B263" s="8" t="s">
        <v>178</v>
      </c>
      <c r="C263" s="16">
        <v>43099</v>
      </c>
      <c r="D263" s="25" t="s">
        <v>278</v>
      </c>
      <c r="E263" s="11">
        <v>0</v>
      </c>
      <c r="F263" s="50">
        <v>0</v>
      </c>
      <c r="G263" s="15">
        <v>0</v>
      </c>
      <c r="H263" s="13">
        <v>138.81</v>
      </c>
      <c r="I263" s="14">
        <f t="shared" si="8"/>
        <v>0</v>
      </c>
      <c r="K263" s="55">
        <f t="shared" si="7"/>
        <v>0</v>
      </c>
    </row>
    <row r="264" spans="1:11" ht="18" x14ac:dyDescent="0.3">
      <c r="A264" t="s">
        <v>13</v>
      </c>
      <c r="B264" s="8" t="s">
        <v>103</v>
      </c>
      <c r="C264" s="16">
        <v>43411</v>
      </c>
      <c r="D264" s="25" t="s">
        <v>279</v>
      </c>
      <c r="E264" s="11">
        <v>30</v>
      </c>
      <c r="F264" s="11">
        <v>30</v>
      </c>
      <c r="G264" s="15">
        <v>30</v>
      </c>
      <c r="H264" s="13">
        <v>7</v>
      </c>
      <c r="I264" s="14">
        <f t="shared" si="8"/>
        <v>210</v>
      </c>
      <c r="K264" s="55">
        <f t="shared" si="7"/>
        <v>90</v>
      </c>
    </row>
    <row r="265" spans="1:11" ht="15.6" x14ac:dyDescent="0.3">
      <c r="A265" t="s">
        <v>14</v>
      </c>
      <c r="B265" s="8" t="s">
        <v>280</v>
      </c>
      <c r="C265" s="16">
        <v>44825</v>
      </c>
      <c r="D265" s="12" t="s">
        <v>281</v>
      </c>
      <c r="E265" s="11">
        <v>200</v>
      </c>
      <c r="F265" s="11">
        <v>200</v>
      </c>
      <c r="G265" s="11">
        <v>200</v>
      </c>
      <c r="H265" s="13">
        <v>2.12</v>
      </c>
      <c r="I265" s="14">
        <f t="shared" si="8"/>
        <v>424</v>
      </c>
      <c r="J265" s="37" t="s">
        <v>17</v>
      </c>
      <c r="K265" s="55">
        <f t="shared" si="7"/>
        <v>600</v>
      </c>
    </row>
    <row r="266" spans="1:11" ht="15.6" x14ac:dyDescent="0.3">
      <c r="A266" t="s">
        <v>14</v>
      </c>
      <c r="B266" s="8" t="s">
        <v>280</v>
      </c>
      <c r="C266" s="16">
        <v>44833</v>
      </c>
      <c r="D266" s="12" t="s">
        <v>282</v>
      </c>
      <c r="E266" s="11">
        <v>200</v>
      </c>
      <c r="F266" s="11">
        <v>200</v>
      </c>
      <c r="G266" s="11">
        <v>200</v>
      </c>
      <c r="H266" s="13">
        <v>1.65</v>
      </c>
      <c r="I266" s="14">
        <f t="shared" si="8"/>
        <v>330</v>
      </c>
      <c r="J266" s="37" t="s">
        <v>17</v>
      </c>
      <c r="K266" s="55">
        <f t="shared" ref="K266:K294" si="9">+E266+F266+G266</f>
        <v>600</v>
      </c>
    </row>
    <row r="267" spans="1:11" ht="18" hidden="1" x14ac:dyDescent="0.3">
      <c r="A267" t="s">
        <v>10</v>
      </c>
      <c r="B267" s="8" t="s">
        <v>283</v>
      </c>
      <c r="C267" s="16">
        <v>43099</v>
      </c>
      <c r="D267" s="17" t="s">
        <v>284</v>
      </c>
      <c r="E267" s="11">
        <v>0</v>
      </c>
      <c r="F267" s="50"/>
      <c r="G267" s="15"/>
      <c r="H267" s="13">
        <v>25.42</v>
      </c>
      <c r="I267" s="14">
        <f t="shared" si="8"/>
        <v>0</v>
      </c>
      <c r="K267" s="55">
        <f t="shared" si="9"/>
        <v>0</v>
      </c>
    </row>
    <row r="268" spans="1:11" ht="15.6" x14ac:dyDescent="0.3">
      <c r="A268" t="s">
        <v>14</v>
      </c>
      <c r="B268" s="8" t="s">
        <v>283</v>
      </c>
      <c r="C268" s="16">
        <v>43099</v>
      </c>
      <c r="D268" s="12" t="s">
        <v>285</v>
      </c>
      <c r="E268" s="50">
        <v>18</v>
      </c>
      <c r="F268" s="50">
        <v>18</v>
      </c>
      <c r="G268" s="20">
        <v>18</v>
      </c>
      <c r="H268" s="13">
        <v>138</v>
      </c>
      <c r="I268" s="14">
        <f t="shared" si="8"/>
        <v>2484</v>
      </c>
      <c r="J268" s="37" t="s">
        <v>18</v>
      </c>
      <c r="K268" s="55">
        <f t="shared" si="9"/>
        <v>54</v>
      </c>
    </row>
    <row r="269" spans="1:11" ht="15.6" x14ac:dyDescent="0.3">
      <c r="A269" t="s">
        <v>14</v>
      </c>
      <c r="B269" s="8" t="s">
        <v>286</v>
      </c>
      <c r="C269" s="16">
        <v>44825</v>
      </c>
      <c r="D269" s="12" t="s">
        <v>287</v>
      </c>
      <c r="E269" s="50">
        <v>96</v>
      </c>
      <c r="F269" s="50">
        <v>91</v>
      </c>
      <c r="G269" s="11">
        <v>91</v>
      </c>
      <c r="H269" s="13">
        <v>135.59</v>
      </c>
      <c r="I269" s="14">
        <f t="shared" si="8"/>
        <v>12338.69</v>
      </c>
      <c r="J269" s="37" t="s">
        <v>17</v>
      </c>
      <c r="K269" s="55">
        <f t="shared" si="9"/>
        <v>278</v>
      </c>
    </row>
    <row r="270" spans="1:11" ht="15.6" x14ac:dyDescent="0.3">
      <c r="A270" t="s">
        <v>14</v>
      </c>
      <c r="B270" s="40" t="s">
        <v>180</v>
      </c>
      <c r="C270" s="41">
        <v>44825</v>
      </c>
      <c r="D270" s="12" t="s">
        <v>288</v>
      </c>
      <c r="E270" s="11">
        <v>65</v>
      </c>
      <c r="F270" s="11">
        <v>65</v>
      </c>
      <c r="G270" s="11">
        <v>65</v>
      </c>
      <c r="H270" s="42">
        <v>15</v>
      </c>
      <c r="I270" s="14">
        <f t="shared" si="8"/>
        <v>975</v>
      </c>
      <c r="J270" s="37" t="s">
        <v>17</v>
      </c>
      <c r="K270" s="55">
        <f t="shared" si="9"/>
        <v>195</v>
      </c>
    </row>
    <row r="271" spans="1:11" ht="15.6" x14ac:dyDescent="0.3">
      <c r="A271" t="s">
        <v>14</v>
      </c>
      <c r="B271" s="8" t="s">
        <v>289</v>
      </c>
      <c r="C271" s="16">
        <v>43411</v>
      </c>
      <c r="D271" s="12" t="s">
        <v>290</v>
      </c>
      <c r="E271" s="50">
        <v>3</v>
      </c>
      <c r="F271" s="50">
        <v>3</v>
      </c>
      <c r="G271" s="20">
        <v>3</v>
      </c>
      <c r="H271" s="13">
        <v>1745</v>
      </c>
      <c r="I271" s="14">
        <f t="shared" si="8"/>
        <v>5235</v>
      </c>
      <c r="J271" s="37" t="s">
        <v>18</v>
      </c>
      <c r="K271" s="55">
        <f t="shared" si="9"/>
        <v>9</v>
      </c>
    </row>
    <row r="272" spans="1:11" ht="18" hidden="1" x14ac:dyDescent="0.3">
      <c r="A272" t="s">
        <v>10</v>
      </c>
      <c r="B272" s="8" t="s">
        <v>274</v>
      </c>
      <c r="C272" s="16">
        <v>43099</v>
      </c>
      <c r="D272" s="22" t="s">
        <v>291</v>
      </c>
      <c r="E272" s="11">
        <v>0</v>
      </c>
      <c r="F272" s="50"/>
      <c r="G272" s="15"/>
      <c r="H272" s="13">
        <v>36.78</v>
      </c>
      <c r="I272" s="14">
        <f t="shared" si="8"/>
        <v>0</v>
      </c>
      <c r="K272" s="55">
        <f t="shared" si="9"/>
        <v>0</v>
      </c>
    </row>
    <row r="273" spans="1:11" ht="18" hidden="1" x14ac:dyDescent="0.3">
      <c r="A273" t="s">
        <v>10</v>
      </c>
      <c r="B273" s="8" t="s">
        <v>274</v>
      </c>
      <c r="C273" s="16">
        <v>43099</v>
      </c>
      <c r="D273" s="17" t="s">
        <v>292</v>
      </c>
      <c r="E273" s="11">
        <v>0</v>
      </c>
      <c r="F273" s="50"/>
      <c r="G273" s="15"/>
      <c r="H273" s="13">
        <v>36.78</v>
      </c>
      <c r="I273" s="14">
        <f t="shared" si="8"/>
        <v>0</v>
      </c>
      <c r="K273" s="55">
        <f t="shared" si="9"/>
        <v>0</v>
      </c>
    </row>
    <row r="274" spans="1:11" ht="18" hidden="1" x14ac:dyDescent="0.3">
      <c r="A274" t="s">
        <v>10</v>
      </c>
      <c r="B274" s="8" t="s">
        <v>293</v>
      </c>
      <c r="C274" s="16">
        <v>43311</v>
      </c>
      <c r="D274" s="17" t="s">
        <v>294</v>
      </c>
      <c r="E274" s="11">
        <v>0</v>
      </c>
      <c r="F274" s="50"/>
      <c r="G274" s="15"/>
      <c r="H274" s="13">
        <v>564.99</v>
      </c>
      <c r="I274" s="14">
        <f t="shared" si="8"/>
        <v>0</v>
      </c>
      <c r="K274" s="55">
        <f t="shared" si="9"/>
        <v>0</v>
      </c>
    </row>
    <row r="275" spans="1:11" ht="18" hidden="1" x14ac:dyDescent="0.3">
      <c r="A275" t="s">
        <v>10</v>
      </c>
      <c r="B275" s="8" t="s">
        <v>293</v>
      </c>
      <c r="C275" s="16">
        <v>43311</v>
      </c>
      <c r="D275" s="17" t="s">
        <v>295</v>
      </c>
      <c r="E275" s="11">
        <v>0</v>
      </c>
      <c r="F275" s="50"/>
      <c r="G275" s="15"/>
      <c r="H275" s="13">
        <v>1394.99</v>
      </c>
      <c r="I275" s="14">
        <f t="shared" si="8"/>
        <v>0</v>
      </c>
      <c r="K275" s="55">
        <f t="shared" si="9"/>
        <v>0</v>
      </c>
    </row>
    <row r="276" spans="1:11" ht="18" hidden="1" x14ac:dyDescent="0.3">
      <c r="A276" t="s">
        <v>10</v>
      </c>
      <c r="B276" s="8" t="s">
        <v>293</v>
      </c>
      <c r="C276" s="16">
        <v>43521</v>
      </c>
      <c r="D276" s="17" t="s">
        <v>296</v>
      </c>
      <c r="E276" s="11">
        <v>0</v>
      </c>
      <c r="F276" s="50"/>
      <c r="G276" s="15"/>
      <c r="H276" s="13">
        <v>2177.9899999999998</v>
      </c>
      <c r="I276" s="14">
        <f t="shared" si="8"/>
        <v>0</v>
      </c>
      <c r="K276" s="55">
        <f t="shared" si="9"/>
        <v>0</v>
      </c>
    </row>
    <row r="277" spans="1:11" ht="15.6" x14ac:dyDescent="0.3">
      <c r="A277" t="s">
        <v>14</v>
      </c>
      <c r="B277" s="8" t="s">
        <v>297</v>
      </c>
      <c r="C277" s="16">
        <v>43411</v>
      </c>
      <c r="D277" s="26" t="s">
        <v>298</v>
      </c>
      <c r="E277" s="50">
        <v>10</v>
      </c>
      <c r="F277" s="50">
        <v>10</v>
      </c>
      <c r="G277" s="20">
        <v>10</v>
      </c>
      <c r="H277" s="13">
        <v>250</v>
      </c>
      <c r="I277" s="14">
        <f t="shared" si="8"/>
        <v>2500</v>
      </c>
      <c r="J277" s="37" t="s">
        <v>18</v>
      </c>
      <c r="K277" s="55">
        <f t="shared" si="9"/>
        <v>30</v>
      </c>
    </row>
    <row r="278" spans="1:11" ht="18" hidden="1" x14ac:dyDescent="0.3">
      <c r="A278" t="s">
        <v>10</v>
      </c>
      <c r="B278" s="8" t="s">
        <v>299</v>
      </c>
      <c r="C278" s="16">
        <v>43411</v>
      </c>
      <c r="D278" s="17" t="s">
        <v>300</v>
      </c>
      <c r="E278" s="11">
        <v>0</v>
      </c>
      <c r="F278" s="50"/>
      <c r="G278" s="15"/>
      <c r="H278" s="13">
        <v>4224.58</v>
      </c>
      <c r="I278" s="14">
        <f t="shared" si="8"/>
        <v>0</v>
      </c>
      <c r="K278" s="55">
        <f t="shared" si="9"/>
        <v>0</v>
      </c>
    </row>
    <row r="279" spans="1:11" ht="18" hidden="1" x14ac:dyDescent="0.3">
      <c r="A279" t="s">
        <v>10</v>
      </c>
      <c r="B279" s="8" t="s">
        <v>301</v>
      </c>
      <c r="C279" s="16">
        <v>43099</v>
      </c>
      <c r="D279" s="27" t="s">
        <v>302</v>
      </c>
      <c r="E279" s="11">
        <v>0</v>
      </c>
      <c r="F279" s="50"/>
      <c r="G279" s="15"/>
      <c r="H279" s="13">
        <v>76</v>
      </c>
      <c r="I279" s="14">
        <f t="shared" si="8"/>
        <v>0</v>
      </c>
      <c r="K279" s="55">
        <f t="shared" si="9"/>
        <v>0</v>
      </c>
    </row>
    <row r="280" spans="1:11" ht="15.6" x14ac:dyDescent="0.3">
      <c r="A280" t="s">
        <v>14</v>
      </c>
      <c r="B280" s="8" t="s">
        <v>301</v>
      </c>
      <c r="C280" s="16">
        <v>44231</v>
      </c>
      <c r="D280" s="12" t="s">
        <v>303</v>
      </c>
      <c r="E280" s="50">
        <v>68</v>
      </c>
      <c r="F280" s="50">
        <v>62</v>
      </c>
      <c r="G280" s="20">
        <v>57</v>
      </c>
      <c r="H280" s="13">
        <v>185.55</v>
      </c>
      <c r="I280" s="14">
        <f t="shared" si="8"/>
        <v>10576.35</v>
      </c>
      <c r="J280" s="37" t="s">
        <v>18</v>
      </c>
      <c r="K280" s="55">
        <f t="shared" si="9"/>
        <v>187</v>
      </c>
    </row>
    <row r="281" spans="1:11" ht="15.6" x14ac:dyDescent="0.3">
      <c r="A281" t="s">
        <v>14</v>
      </c>
      <c r="B281" s="8" t="s">
        <v>304</v>
      </c>
      <c r="C281" s="16">
        <v>44825</v>
      </c>
      <c r="D281" s="26" t="s">
        <v>305</v>
      </c>
      <c r="E281" s="11">
        <v>300</v>
      </c>
      <c r="F281" s="11">
        <v>300</v>
      </c>
      <c r="G281" s="11">
        <v>300</v>
      </c>
      <c r="H281" s="13">
        <v>2.54</v>
      </c>
      <c r="I281" s="14">
        <f t="shared" si="8"/>
        <v>762</v>
      </c>
      <c r="J281" s="37" t="s">
        <v>17</v>
      </c>
      <c r="K281" s="55">
        <f t="shared" si="9"/>
        <v>900</v>
      </c>
    </row>
    <row r="282" spans="1:11" ht="18" hidden="1" x14ac:dyDescent="0.3">
      <c r="A282" t="s">
        <v>10</v>
      </c>
      <c r="B282" s="8" t="s">
        <v>306</v>
      </c>
      <c r="C282" s="16">
        <v>43422</v>
      </c>
      <c r="D282" s="27" t="s">
        <v>307</v>
      </c>
      <c r="E282" s="11">
        <v>0</v>
      </c>
      <c r="F282" s="50"/>
      <c r="G282" s="15"/>
      <c r="H282" s="13">
        <v>211.02</v>
      </c>
      <c r="I282" s="14">
        <f t="shared" si="8"/>
        <v>0</v>
      </c>
      <c r="K282" s="55">
        <f t="shared" si="9"/>
        <v>0</v>
      </c>
    </row>
    <row r="283" spans="1:11" ht="15.6" x14ac:dyDescent="0.3">
      <c r="A283" t="s">
        <v>14</v>
      </c>
      <c r="B283" s="8" t="s">
        <v>308</v>
      </c>
      <c r="C283" s="16">
        <v>44825</v>
      </c>
      <c r="D283" s="12" t="s">
        <v>309</v>
      </c>
      <c r="E283" s="50">
        <v>210</v>
      </c>
      <c r="F283" s="50">
        <v>209</v>
      </c>
      <c r="G283" s="11">
        <v>209</v>
      </c>
      <c r="H283" s="13">
        <v>295</v>
      </c>
      <c r="I283" s="14">
        <f t="shared" si="8"/>
        <v>61655</v>
      </c>
      <c r="J283" s="37" t="s">
        <v>17</v>
      </c>
      <c r="K283" s="55">
        <f t="shared" si="9"/>
        <v>628</v>
      </c>
    </row>
    <row r="284" spans="1:11" ht="18" hidden="1" x14ac:dyDescent="0.3">
      <c r="A284" t="s">
        <v>10</v>
      </c>
      <c r="B284" s="8" t="s">
        <v>310</v>
      </c>
      <c r="C284" s="16">
        <v>43554</v>
      </c>
      <c r="D284" s="27" t="s">
        <v>311</v>
      </c>
      <c r="E284" s="11">
        <v>0</v>
      </c>
      <c r="F284" s="50"/>
      <c r="G284" s="15"/>
      <c r="H284" s="13">
        <v>1174.0999999999999</v>
      </c>
      <c r="I284" s="14">
        <f t="shared" si="8"/>
        <v>0</v>
      </c>
      <c r="K284" s="55">
        <f t="shared" si="9"/>
        <v>0</v>
      </c>
    </row>
    <row r="285" spans="1:11" ht="15.6" x14ac:dyDescent="0.3">
      <c r="A285" t="s">
        <v>14</v>
      </c>
      <c r="B285" s="8" t="s">
        <v>180</v>
      </c>
      <c r="C285" s="16">
        <v>44839</v>
      </c>
      <c r="D285" s="26" t="s">
        <v>312</v>
      </c>
      <c r="E285" s="50">
        <v>2.5</v>
      </c>
      <c r="F285" s="50">
        <v>2.5</v>
      </c>
      <c r="G285" s="11" t="s">
        <v>313</v>
      </c>
      <c r="H285" s="13">
        <v>3450</v>
      </c>
      <c r="I285" s="14">
        <f t="shared" si="8"/>
        <v>8625</v>
      </c>
      <c r="J285" s="37" t="s">
        <v>17</v>
      </c>
      <c r="K285" s="55">
        <f t="shared" si="9"/>
        <v>7.5</v>
      </c>
    </row>
    <row r="286" spans="1:11" ht="15.6" x14ac:dyDescent="0.3">
      <c r="A286" t="s">
        <v>14</v>
      </c>
      <c r="B286" s="8" t="s">
        <v>314</v>
      </c>
      <c r="C286" s="16">
        <v>43099</v>
      </c>
      <c r="D286" s="26" t="s">
        <v>315</v>
      </c>
      <c r="E286" s="50">
        <v>106</v>
      </c>
      <c r="F286" s="50">
        <v>100</v>
      </c>
      <c r="G286" s="20">
        <v>86</v>
      </c>
      <c r="H286" s="13">
        <v>39</v>
      </c>
      <c r="I286" s="14">
        <f t="shared" si="8"/>
        <v>3354</v>
      </c>
      <c r="J286" s="37" t="s">
        <v>18</v>
      </c>
      <c r="K286" s="55">
        <f t="shared" si="9"/>
        <v>292</v>
      </c>
    </row>
    <row r="287" spans="1:11" ht="18" hidden="1" x14ac:dyDescent="0.3">
      <c r="A287" t="s">
        <v>10</v>
      </c>
      <c r="B287" s="8" t="s">
        <v>314</v>
      </c>
      <c r="C287" s="16">
        <v>43099</v>
      </c>
      <c r="D287" s="17" t="s">
        <v>316</v>
      </c>
      <c r="E287" s="11">
        <v>0</v>
      </c>
      <c r="F287" s="50"/>
      <c r="G287" s="15"/>
      <c r="H287" s="13">
        <v>52.97</v>
      </c>
      <c r="I287" s="14">
        <f t="shared" si="8"/>
        <v>0</v>
      </c>
      <c r="K287" s="55">
        <f t="shared" si="9"/>
        <v>0</v>
      </c>
    </row>
    <row r="288" spans="1:11" ht="15.6" x14ac:dyDescent="0.3">
      <c r="A288" t="s">
        <v>14</v>
      </c>
      <c r="B288" s="8" t="s">
        <v>317</v>
      </c>
      <c r="C288" s="16">
        <v>44909</v>
      </c>
      <c r="D288" s="26" t="s">
        <v>318</v>
      </c>
      <c r="E288" s="50">
        <v>0</v>
      </c>
      <c r="F288" s="50">
        <v>0</v>
      </c>
      <c r="G288" s="11">
        <v>2352</v>
      </c>
      <c r="H288" s="13">
        <v>183.27</v>
      </c>
      <c r="I288" s="14">
        <f t="shared" si="8"/>
        <v>431051.04000000004</v>
      </c>
      <c r="J288" s="37" t="s">
        <v>17</v>
      </c>
      <c r="K288" s="55">
        <f t="shared" si="9"/>
        <v>2352</v>
      </c>
    </row>
    <row r="289" spans="1:11" ht="15.6" x14ac:dyDescent="0.3">
      <c r="A289" t="s">
        <v>10</v>
      </c>
      <c r="B289" s="8" t="s">
        <v>317</v>
      </c>
      <c r="C289" s="16">
        <v>43099</v>
      </c>
      <c r="D289" s="26" t="s">
        <v>318</v>
      </c>
      <c r="E289" s="50">
        <v>0</v>
      </c>
      <c r="F289" s="50">
        <v>0</v>
      </c>
      <c r="G289" s="20">
        <v>6</v>
      </c>
      <c r="H289" s="13">
        <v>108.32</v>
      </c>
      <c r="I289" s="14">
        <f t="shared" si="8"/>
        <v>649.91999999999996</v>
      </c>
      <c r="J289" s="37" t="s">
        <v>18</v>
      </c>
      <c r="K289" s="55">
        <f t="shared" si="9"/>
        <v>6</v>
      </c>
    </row>
    <row r="290" spans="1:11" ht="15.6" x14ac:dyDescent="0.3">
      <c r="A290" t="s">
        <v>14</v>
      </c>
      <c r="B290" s="8" t="s">
        <v>317</v>
      </c>
      <c r="C290" s="16">
        <v>44909</v>
      </c>
      <c r="D290" s="26" t="s">
        <v>319</v>
      </c>
      <c r="E290" s="50">
        <v>400</v>
      </c>
      <c r="F290" s="50">
        <v>23</v>
      </c>
      <c r="G290" s="20">
        <v>4800</v>
      </c>
      <c r="H290" s="13">
        <v>51.8</v>
      </c>
      <c r="I290" s="14">
        <f t="shared" si="8"/>
        <v>248640</v>
      </c>
      <c r="J290" s="37" t="s">
        <v>17</v>
      </c>
      <c r="K290" s="55">
        <f t="shared" si="9"/>
        <v>5223</v>
      </c>
    </row>
    <row r="291" spans="1:11" ht="15.6" x14ac:dyDescent="0.3">
      <c r="A291" t="s">
        <v>10</v>
      </c>
      <c r="B291" s="8" t="s">
        <v>317</v>
      </c>
      <c r="C291" s="16">
        <v>43099</v>
      </c>
      <c r="D291" s="26" t="s">
        <v>319</v>
      </c>
      <c r="E291" s="50">
        <v>0</v>
      </c>
      <c r="F291" s="50">
        <v>0</v>
      </c>
      <c r="G291" s="20">
        <v>129</v>
      </c>
      <c r="H291" s="13">
        <v>52.93</v>
      </c>
      <c r="I291" s="14">
        <f t="shared" si="8"/>
        <v>6827.97</v>
      </c>
      <c r="J291" s="37" t="s">
        <v>18</v>
      </c>
      <c r="K291" s="55">
        <f t="shared" si="9"/>
        <v>129</v>
      </c>
    </row>
    <row r="292" spans="1:11" ht="15.6" x14ac:dyDescent="0.3">
      <c r="A292" t="s">
        <v>10</v>
      </c>
      <c r="B292" s="8" t="s">
        <v>320</v>
      </c>
      <c r="C292" s="16">
        <v>43099</v>
      </c>
      <c r="D292" s="12" t="s">
        <v>321</v>
      </c>
      <c r="E292" s="50">
        <v>10</v>
      </c>
      <c r="F292" s="50">
        <v>9</v>
      </c>
      <c r="G292" s="20">
        <v>9</v>
      </c>
      <c r="H292" s="13">
        <v>235</v>
      </c>
      <c r="I292" s="14">
        <f t="shared" si="8"/>
        <v>2115</v>
      </c>
      <c r="J292" s="37" t="s">
        <v>18</v>
      </c>
      <c r="K292" s="55">
        <f t="shared" si="9"/>
        <v>28</v>
      </c>
    </row>
    <row r="293" spans="1:11" ht="15.6" x14ac:dyDescent="0.3">
      <c r="A293" t="s">
        <v>14</v>
      </c>
      <c r="B293" s="8" t="s">
        <v>322</v>
      </c>
      <c r="C293" s="16">
        <v>43099</v>
      </c>
      <c r="D293" s="26" t="s">
        <v>323</v>
      </c>
      <c r="E293" s="11">
        <v>12</v>
      </c>
      <c r="F293" s="11">
        <v>12</v>
      </c>
      <c r="G293" s="20">
        <v>12</v>
      </c>
      <c r="H293" s="13">
        <v>595</v>
      </c>
      <c r="I293" s="14">
        <f t="shared" si="8"/>
        <v>7140</v>
      </c>
      <c r="J293" s="37" t="s">
        <v>17</v>
      </c>
      <c r="K293" s="55">
        <f t="shared" si="9"/>
        <v>36</v>
      </c>
    </row>
    <row r="294" spans="1:11" ht="16.2" thickBot="1" x14ac:dyDescent="0.35">
      <c r="A294" t="s">
        <v>14</v>
      </c>
      <c r="B294" s="64" t="s">
        <v>320</v>
      </c>
      <c r="C294" s="16">
        <v>44568</v>
      </c>
      <c r="D294" s="65" t="s">
        <v>324</v>
      </c>
      <c r="E294" s="66">
        <v>6</v>
      </c>
      <c r="F294" s="66">
        <v>6</v>
      </c>
      <c r="G294" s="67">
        <v>6</v>
      </c>
      <c r="H294" s="39">
        <v>1500</v>
      </c>
      <c r="I294" s="68">
        <f t="shared" si="8"/>
        <v>9000</v>
      </c>
      <c r="J294" s="37" t="s">
        <v>17</v>
      </c>
      <c r="K294" s="55">
        <f t="shared" si="9"/>
        <v>18</v>
      </c>
    </row>
    <row r="295" spans="1:11" ht="27" customHeight="1" thickBot="1" x14ac:dyDescent="0.35">
      <c r="A295" s="166" t="s">
        <v>327</v>
      </c>
      <c r="B295" s="167"/>
      <c r="C295" s="166"/>
      <c r="D295" s="168"/>
      <c r="E295" s="169"/>
      <c r="F295" s="169"/>
      <c r="G295" s="169"/>
      <c r="H295" s="170"/>
      <c r="I295" s="69">
        <f>SUM(I9:I294)</f>
        <v>11516140.552499998</v>
      </c>
    </row>
    <row r="296" spans="1:11" ht="21" hidden="1" x14ac:dyDescent="0.4">
      <c r="I296" s="43">
        <f>+I295-'[1]INV COCINA AL 31 DIC 2022'!F153</f>
        <v>0</v>
      </c>
    </row>
    <row r="297" spans="1:11" ht="21" hidden="1" x14ac:dyDescent="0.4">
      <c r="I297" s="43">
        <v>11516140.550000001</v>
      </c>
    </row>
    <row r="303" spans="1:11" ht="15" thickBot="1" x14ac:dyDescent="0.35">
      <c r="D303" s="57"/>
      <c r="E303" s="58"/>
      <c r="F303" s="59"/>
      <c r="G303" s="171"/>
      <c r="H303" s="171"/>
    </row>
    <row r="304" spans="1:11" ht="15.6" x14ac:dyDescent="0.3">
      <c r="D304" s="60" t="s">
        <v>328</v>
      </c>
      <c r="E304" s="61"/>
      <c r="F304" s="151" t="s">
        <v>329</v>
      </c>
      <c r="G304" s="151"/>
      <c r="H304" s="151"/>
    </row>
    <row r="305" spans="4:8" ht="15" x14ac:dyDescent="0.3">
      <c r="D305" s="62" t="s">
        <v>330</v>
      </c>
      <c r="E305" s="63"/>
      <c r="F305" s="145" t="s">
        <v>331</v>
      </c>
      <c r="G305" s="145"/>
      <c r="H305" s="145"/>
    </row>
  </sheetData>
  <autoFilter ref="A8:K297">
    <filterColumn colId="10">
      <filters blank="1">
        <filter val="1"/>
        <filter val="1,017"/>
        <filter val="1,095"/>
        <filter val="1,149"/>
        <filter val="1,395"/>
        <filter val="1,524"/>
        <filter val="1,950"/>
        <filter val="10,137"/>
        <filter val="10,950"/>
        <filter val="108"/>
        <filter val="11"/>
        <filter val="11,400"/>
        <filter val="110"/>
        <filter val="111"/>
        <filter val="113"/>
        <filter val="118"/>
        <filter val="118,364"/>
        <filter val="12"/>
        <filter val="129"/>
        <filter val="13"/>
        <filter val="135"/>
        <filter val="147"/>
        <filter val="15"/>
        <filter val="165"/>
        <filter val="170"/>
        <filter val="179,200"/>
        <filter val="18"/>
        <filter val="180"/>
        <filter val="187"/>
        <filter val="189"/>
        <filter val="190"/>
        <filter val="195"/>
        <filter val="2,352"/>
        <filter val="2,833"/>
        <filter val="20"/>
        <filter val="207"/>
        <filter val="211"/>
        <filter val="222"/>
        <filter val="232"/>
        <filter val="24"/>
        <filter val="240"/>
        <filter val="27"/>
        <filter val="278"/>
        <filter val="28"/>
        <filter val="280"/>
        <filter val="281"/>
        <filter val="286"/>
        <filter val="29"/>
        <filter val="292"/>
        <filter val="293"/>
        <filter val="298"/>
        <filter val="3"/>
        <filter val="3,055"/>
        <filter val="3,650"/>
        <filter val="30"/>
        <filter val="306"/>
        <filter val="308"/>
        <filter val="309"/>
        <filter val="330"/>
        <filter val="339"/>
        <filter val="345"/>
        <filter val="346"/>
        <filter val="36"/>
        <filter val="384"/>
        <filter val="4,570"/>
        <filter val="40"/>
        <filter val="417"/>
        <filter val="474"/>
        <filter val="48"/>
        <filter val="481"/>
        <filter val="5,223"/>
        <filter val="54"/>
        <filter val="542"/>
        <filter val="6"/>
        <filter val="6,365"/>
        <filter val="60"/>
        <filter val="600"/>
        <filter val="61"/>
        <filter val="628"/>
        <filter val="66"/>
        <filter val="69"/>
        <filter val="7"/>
        <filter val="73"/>
        <filter val="74"/>
        <filter val="747"/>
        <filter val="75"/>
        <filter val="8"/>
        <filter val="823"/>
        <filter val="829"/>
        <filter val="84"/>
        <filter val="869"/>
        <filter val="883"/>
        <filter val="89"/>
        <filter val="9"/>
        <filter val="9,240"/>
        <filter val="90"/>
        <filter val="900"/>
        <filter val="909"/>
        <filter val="911"/>
        <filter val="940"/>
        <filter val="96"/>
      </filters>
    </filterColumn>
  </autoFilter>
  <mergeCells count="6">
    <mergeCell ref="F305:H305"/>
    <mergeCell ref="B5:J5"/>
    <mergeCell ref="B6:J6"/>
    <mergeCell ref="A295:H295"/>
    <mergeCell ref="G303:H303"/>
    <mergeCell ref="F304:H304"/>
  </mergeCells>
  <pageMargins left="0.70866141732283472" right="0.70866141732283472" top="0.74803149606299213" bottom="1.43" header="0.31496062992125984" footer="0.31496062992125984"/>
  <pageSetup scale="61" fitToHeight="5" orientation="portrait" r:id="rId1"/>
  <headerFooter>
    <oddFooter>&amp;C&amp;P of &amp;N Pages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Inv. TextilOct Dic 2022</vt:lpstr>
      <vt:lpstr>Suministro Trim Oct-Dic. 2022</vt:lpstr>
      <vt:lpstr>Inv. cocina  Oct Dic 2022</vt:lpstr>
      <vt:lpstr>'Inv. cocina  Oct Dic 2022'!Print_Area</vt:lpstr>
      <vt:lpstr>'Inv. TextilOct Dic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SONIA MARIBELYS DONE</cp:lastModifiedBy>
  <cp:lastPrinted>2023-01-17T15:12:55Z</cp:lastPrinted>
  <dcterms:created xsi:type="dcterms:W3CDTF">2023-01-16T18:34:14Z</dcterms:created>
  <dcterms:modified xsi:type="dcterms:W3CDTF">2023-01-17T15:13:32Z</dcterms:modified>
</cp:coreProperties>
</file>