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X:\CARPETA DE TRABAJO PRESUPUESTO\PRESUPUESTO\2023\Informes\Libre acceso\Octubre\"/>
    </mc:Choice>
  </mc:AlternateContent>
  <xr:revisionPtr revIDLastSave="0" documentId="13_ncr:1_{49EFC08E-6272-4F7F-858F-F976B25F791E}" xr6:coauthVersionLast="47" xr6:coauthVersionMax="47" xr10:uidLastSave="{00000000-0000-0000-0000-000000000000}"/>
  <bookViews>
    <workbookView xWindow="-120" yWindow="-120" windowWidth="28110" windowHeight="16440" tabRatio="779" xr2:uid="{00000000-000D-0000-FFFF-FFFF00000000}"/>
  </bookViews>
  <sheets>
    <sheet name="Plantilla Ejecución " sheetId="3" r:id="rId1"/>
    <sheet name="Plantilla Presupuesto año 2020" sheetId="9" state="hidden" r:id="rId2"/>
    <sheet name="Sheet5" sheetId="8" r:id="rId3"/>
  </sheet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" l="1"/>
  <c r="H84" i="3" l="1"/>
  <c r="F17" i="3"/>
  <c r="E17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O42" i="3"/>
  <c r="O32" i="3"/>
  <c r="O22" i="3"/>
  <c r="O16" i="3"/>
  <c r="D14" i="3" l="1"/>
  <c r="F92" i="3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<sst xmlns="http://schemas.openxmlformats.org/spreadsheetml/2006/main" count="383" uniqueCount="246">
  <si>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</si>
  <si>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</si>
  <si>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</si>
  <si>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</si>
  <si>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</si>
  <si>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</si>
  <si>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</si>
  <si>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</si>
  <si>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</si>
  <si>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</si>
  <si>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</si>
  <si>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</si>
  <si>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</si>
  <si>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</si>
  <si>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</si>
  <si>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</si>
  <si>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</si>
  <si>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</si>
  <si>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</si>
  <si>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</si>
  <si>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</si>
  <si>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</si>
  <si>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</si>
  <si>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</si>
  <si>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</si>
  <si>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</si>
  <si>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</si>
  <si>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</si>
  <si>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</si>
  <si>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</si>
  <si>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</si>
  <si>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</si>
  <si>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</si>
  <si>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</si>
  <si>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</si>
  <si>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</si>
  <si>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</si>
  <si>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</si>
  <si>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</si>
  <si>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</si>
  <si>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</si>
  <si>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</si>
  <si>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</si>
  <si>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</si>
  <si>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</si>
  <si>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</si>
  <si>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</si>
  <si>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</si>
  <si>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</si>
  <si>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</si>
  <si>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</si>
  <si>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</si>
  <si>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</si>
  <si>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</si>
  <si>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</si>
  <si>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</si>
  <si>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</si>
  <si>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</si>
  <si>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</si>
  <si>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</si>
  <si>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</si>
  <si>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</si>
  <si>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</si>
  <si>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</si>
  <si>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</si>
  <si>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</si>
  <si>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</si>
  <si>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</si>
  <si>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</si>
  <si>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</si>
  <si>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</si>
  <si>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</si>
  <si>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</si>
  <si>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</si>
  <si>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</si>
  <si>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</si>
  <si>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</si>
  <si>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</si>
  <si>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</si>
  <si>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</si>
  <si>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</si>
  <si>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</si>
  <si>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</si>
  <si>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</si>
  <si>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</si>
  <si>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</si>
  <si>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</si>
  <si>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</si>
  <si>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</si>
  <si>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</si>
  <si>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</si>
  <si>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</si>
  <si>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</si>
  <si>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</si>
  <si>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</si>
  <si>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</si>
  <si>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</si>
  <si>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</si>
  <si>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</si>
  <si>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</si>
  <si>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</si>
  <si>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</si>
  <si>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</si>
  <si>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</si>
  <si>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</si>
  <si>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</si>
  <si>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</si>
  <si>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</si>
  <si>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</si>
  <si>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</si>
  <si>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</si>
  <si>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</si>
  <si>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</si>
  <si>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</si>
  <si>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</si>
  <si>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</si>
  <si>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</si>
  <si>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</si>
  <si>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</si>
  <si>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</si>
  <si>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</si>
  <si>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</si>
  <si>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</si>
  <si>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</si>
  <si>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</si>
  <si>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</si>
  <si>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</si>
  <si>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</si>
  <si>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</si>
  <si>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</si>
  <si>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</si>
  <si>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</si>
  <si>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</si>
  <si>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</si>
  <si>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</si>
  <si>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</si>
  <si>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</si>
  <si>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</si>
  <si>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</si>
  <si>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</si>
  <si>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</si>
  <si>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</si>
  <si>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</si>
  <si>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</si>
  <si>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</si>
  <si>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</si>
  <si>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</si>
  <si>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</si>
  <si>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</si>
  <si>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</si>
  <si>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</si>
  <si>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</si>
  <si>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</si>
  <si>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</si>
  <si>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</si>
  <si>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</si>
  <si>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</si>
  <si>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</si>
  <si>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</si>
  <si>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</si>
  <si>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</si>
  <si>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</si>
  <si>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</si>
  <si>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</si>
  <si>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</si>
  <si>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</si>
  <si>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</si>
  <si>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</si>
  <si>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</si>
  <si>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</si>
  <si>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</si>
  <si>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</si>
  <si>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</si>
  <si>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</si>
  <si>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</si>
  <si>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</si>
  <si>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</si>
  <si>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</si>
  <si>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</si>
  <si>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</si>
  <si>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</si>
  <si>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</si>
  <si>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</si>
  <si>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</si>
  <si>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</si>
  <si>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</si>
  <si>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</si>
  <si>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</si>
  <si>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</si>
  <si>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</si>
  <si>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</si>
  <si>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</si>
  <si>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</si>
  <si>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</si>
  <si>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</si>
  <si>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</si>
  <si>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</si>
  <si>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</si>
  <si>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</si>
  <si>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</si>
  <si>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</si>
  <si>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</si>
  <si>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</si>
  <si>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</si>
  <si>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</si>
  <si>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</si>
  <si>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</si>
  <si>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</si>
  <si>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</si>
  <si>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</si>
  <si>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</si>
  <si>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</si>
  <si>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</si>
  <si>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</si>
  <si>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</si>
  <si>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</si>
  <si>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</si>
  <si>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</si>
  <si>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</si>
  <si>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</si>
  <si>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</si>
  <si>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</si>
  <si>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</si>
  <si>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</si>
  <si>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</si>
  <si>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</si>
  <si>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</si>
  <si>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</si>
  <si>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</si>
  <si>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</si>
  <si>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</si>
  <si>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</si>
  <si>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</si>
  <si>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</si>
  <si>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</si>
  <si>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</si>
  <si>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</si>
  <si>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</si>
  <si>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 xml:space="preserve">Licdo. Joanel A. George Castillo </t>
  </si>
  <si>
    <t>Enc. Interino Presupuesto</t>
  </si>
  <si>
    <t>Licdo. Jesús David Alejo Reinoso</t>
  </si>
  <si>
    <t>Coordinador Adm. Interino</t>
  </si>
  <si>
    <t>Al mes de Octubre 2023</t>
  </si>
  <si>
    <t>Fecha de registro: hasta el 31 de Octubre del 2023</t>
  </si>
  <si>
    <t>Fecha de imputación: hasta el 31 de Octubre del 2023</t>
  </si>
  <si>
    <t xml:space="preserve">Licda. Shiliam Ivonne Roustand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</si>
</sst>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1" applyNumberFormat="1" applyFont="1"/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B126"/>
  <sheetViews>
    <sheetView showGridLines="0" tabSelected="1" zoomScale="85" zoomScaleNormal="85" zoomScaleSheetLayoutView="100" workbookViewId="0">
      <selection activeCell="C108" sqref="C108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25">
      <c r="B9" s="59" t="s">
        <v>242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35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f t="shared" ref="C14:K14" si="0">+C16+C22+C32+C42+C58+C68+C50+C73+C76+C82+C85+C88</f>
        <v>25309233418.889999</v>
      </c>
      <c r="D14" s="27">
        <f>+D16+D22+D32+D42+D58+D68+D50+D73+D76+D82+D85+D88</f>
        <v>1011551132.25</v>
      </c>
      <c r="E14" s="27">
        <f>+E16+E22+E32+E42+E58+E68+E50+E73+E76+E82+E85+E88</f>
        <v>2000913864.1299999</v>
      </c>
      <c r="F14" s="27">
        <f>+F16+F22+F32+F42+F58+F68+F50+F73+F76+F82+F85+F88</f>
        <v>3315994048.79</v>
      </c>
      <c r="G14" s="27">
        <f t="shared" si="0"/>
        <v>2445890982.3300004</v>
      </c>
      <c r="H14" s="27">
        <f t="shared" si="0"/>
        <v>2537401924.7399998</v>
      </c>
      <c r="I14" s="27">
        <f t="shared" si="0"/>
        <v>2587479034.4299994</v>
      </c>
      <c r="J14" s="27">
        <f t="shared" si="0"/>
        <v>3363214217.6300006</v>
      </c>
      <c r="K14" s="27">
        <f t="shared" si="0"/>
        <v>3852471376.3499999</v>
      </c>
      <c r="L14" s="17">
        <f>+L16+L22+L32+L42+L58+L68</f>
        <v>2235648161.3899994</v>
      </c>
      <c r="M14" s="17">
        <f>+M16+M22+M32+M42+M58+M68</f>
        <v>1958668676.8499999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f t="shared" ref="C16:O16" si="1">SUM(C17:C21)</f>
        <v>747955940.79999995</v>
      </c>
      <c r="D16" s="29">
        <f>SUM(D17:D21)</f>
        <v>55150407.850000001</v>
      </c>
      <c r="E16" s="29">
        <f t="shared" si="1"/>
        <v>64205660.189999998</v>
      </c>
      <c r="F16" s="15">
        <f t="shared" si="1"/>
        <v>60854264.859999999</v>
      </c>
      <c r="G16" s="15">
        <f t="shared" si="1"/>
        <v>72023702.320000008</v>
      </c>
      <c r="H16" s="15">
        <f t="shared" si="1"/>
        <v>99458228.709999993</v>
      </c>
      <c r="I16" s="15">
        <f t="shared" si="1"/>
        <v>74944080.930000007</v>
      </c>
      <c r="J16" s="15">
        <f t="shared" si="1"/>
        <v>66495283.029999994</v>
      </c>
      <c r="K16" s="15">
        <f t="shared" si="1"/>
        <v>65745494.190000005</v>
      </c>
      <c r="L16" s="15">
        <f t="shared" si="1"/>
        <v>68592408.090000004</v>
      </c>
      <c r="M16" s="15">
        <f t="shared" si="1"/>
        <v>120486410.63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1" t="s">
        <v>34</v>
      </c>
      <c r="B17" t="s">
        <v>94</v>
      </c>
      <c r="C17" s="28">
        <f>SUM(D17:O17)</f>
        <v>558798709.25</v>
      </c>
      <c r="D17" s="28">
        <f>IFERROR(VLOOKUP($A17,Sheet5!$A:$O,3,0),0)</f>
        <v>47607479.450000003</v>
      </c>
      <c r="E17" s="28">
        <f>IFERROR(VLOOKUP($A17,Sheet5!$A:$O,4,0),0)</f>
        <v>54525804.369999997</v>
      </c>
      <c r="F17" s="28">
        <f>IFERROR(VLOOKUP($A17,Sheet5!$A:$O,5,0),0)</f>
        <v>52148407.329999998</v>
      </c>
      <c r="G17" s="28">
        <f>IFERROR(VLOOKUP($A17,Sheet5!$A:$O,6,0),0)</f>
        <v>62106256.420000002</v>
      </c>
      <c r="H17" s="28">
        <f>IFERROR(VLOOKUP($A17,Sheet5!$A:$O,7,0),0)</f>
        <v>56264205.960000001</v>
      </c>
      <c r="I17" s="28">
        <f>IFERROR(VLOOKUP($A17,Sheet5!$A:$O,8,0),0)</f>
        <v>58494416.310000002</v>
      </c>
      <c r="J17" s="28">
        <f>IFERROR(VLOOKUP($A17,Sheet5!$A:$O,9,0),0)</f>
        <v>56432752.289999999</v>
      </c>
      <c r="K17" s="28">
        <f>IFERROR(VLOOKUP($A17,Sheet5!$A:$O,10,0),0)</f>
        <v>54980005.780000001</v>
      </c>
      <c r="L17" s="28">
        <f>IFERROR(VLOOKUP($A17,Sheet5!$A:$O,11,0),0)</f>
        <v>57984400.719999999</v>
      </c>
      <c r="M17" s="28">
        <f>IFERROR(VLOOKUP($A17,Sheet5!$A:$O,12,0),0)</f>
        <v>58254980.619999997</v>
      </c>
      <c r="N17" s="28">
        <f>IFERROR(VLOOKUP($A17,Sheet5!$A:$O,13,0),0)</f>
        <v>0</v>
      </c>
      <c r="O17" s="28">
        <f>IFERROR(VLOOKUP($A17,Sheet5!$A:$O,14,0),0)</f>
        <v>0</v>
      </c>
    </row>
    <row r="18" spans="1:15" ht="15.75" customHeight="1" x14ac:dyDescent="0.25">
      <c r="A18" s="32" t="s">
        <v>35</v>
      </c>
      <c r="B18" t="s">
        <v>95</v>
      </c>
      <c r="C18" s="28">
        <f>SUM(D18:O18)</f>
        <v>105562706.14</v>
      </c>
      <c r="D18" s="28">
        <f>IFERROR(VLOOKUP($A18,Sheet5!$A:$O,3,0),0)</f>
        <v>320038.8</v>
      </c>
      <c r="E18" s="28">
        <f>IFERROR(VLOOKUP($A18,Sheet5!$A:$O,4,0),0)</f>
        <v>1718681.12</v>
      </c>
      <c r="F18" s="28">
        <f>IFERROR(VLOOKUP($A18,Sheet5!$A:$O,5,0),0)</f>
        <v>789037.44</v>
      </c>
      <c r="G18" s="28">
        <f>IFERROR(VLOOKUP($A18,Sheet5!$A:$O,6,0),0)</f>
        <v>924686.45</v>
      </c>
      <c r="H18" s="28">
        <f>IFERROR(VLOOKUP($A18,Sheet5!$A:$O,7,0),0)</f>
        <v>34614860.119999997</v>
      </c>
      <c r="I18" s="28">
        <f>IFERROR(VLOOKUP($A18,Sheet5!$A:$O,8,0),0)</f>
        <v>7924118.4100000001</v>
      </c>
      <c r="J18" s="28">
        <f>IFERROR(VLOOKUP($A18,Sheet5!$A:$O,9,0),0)</f>
        <v>1499889.48</v>
      </c>
      <c r="K18" s="28">
        <f>IFERROR(VLOOKUP($A18,Sheet5!$A:$O,10,0),0)</f>
        <v>2381873.56</v>
      </c>
      <c r="L18" s="28">
        <f>IFERROR(VLOOKUP($A18,Sheet5!$A:$O,11,0),0)</f>
        <v>2031280.64</v>
      </c>
      <c r="M18" s="28">
        <f>IFERROR(VLOOKUP($A18,Sheet5!$A:$O,12,0),0)</f>
        <v>53358240.119999997</v>
      </c>
      <c r="N18" s="28">
        <f>IFERROR(VLOOKUP($A18,Sheet5!$A:$O,13,0),0)</f>
        <v>0</v>
      </c>
      <c r="O18" s="28">
        <f>IFERROR(VLOOKUP($A18,Sheet5!$A:$O,14,0),0)</f>
        <v>0</v>
      </c>
    </row>
    <row r="19" spans="1:15" ht="15.75" customHeight="1" x14ac:dyDescent="0.25">
      <c r="A19" t="s">
        <v>36</v>
      </c>
      <c r="B19" t="s">
        <v>193</v>
      </c>
      <c r="C19" s="28">
        <f>SUM(D19:O19)</f>
        <v>0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0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8">
        <f>SUM(D20:O20)</f>
        <v>0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0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f>SUM(D21:O21)</f>
        <v>83594525.409999996</v>
      </c>
      <c r="D21" s="28">
        <f>IFERROR(VLOOKUP($A21,Sheet5!$A:$O,3,0),0)</f>
        <v>7222889.5999999996</v>
      </c>
      <c r="E21" s="28">
        <f>IFERROR(VLOOKUP($A21,Sheet5!$A:$O,4,0),0)</f>
        <v>7961174.7000000002</v>
      </c>
      <c r="F21" s="28">
        <f>IFERROR(VLOOKUP($A21,Sheet5!$A:$O,5,0),0)</f>
        <v>7916820.0899999999</v>
      </c>
      <c r="G21" s="28">
        <f>IFERROR(VLOOKUP($A21,Sheet5!$A:$O,6,0),0)</f>
        <v>8992759.4499999993</v>
      </c>
      <c r="H21" s="28">
        <f>IFERROR(VLOOKUP($A21,Sheet5!$A:$O,7,0),0)</f>
        <v>8579162.6300000008</v>
      </c>
      <c r="I21" s="28">
        <f>IFERROR(VLOOKUP($A21,Sheet5!$A:$O,8,0),0)</f>
        <v>8525546.2100000009</v>
      </c>
      <c r="J21" s="28">
        <f>IFERROR(VLOOKUP($A21,Sheet5!$A:$O,9,0),0)</f>
        <v>8562641.2599999998</v>
      </c>
      <c r="K21" s="28">
        <f>IFERROR(VLOOKUP($A21,Sheet5!$A:$O,10,0),0)</f>
        <v>8383614.8499999996</v>
      </c>
      <c r="L21" s="28">
        <f>IFERROR(VLOOKUP($A21,Sheet5!$A:$O,11,0),0)</f>
        <v>8576726.7300000004</v>
      </c>
      <c r="M21" s="28">
        <f>IFERROR(VLOOKUP($A21,Sheet5!$A:$O,12,0),0)</f>
        <v>8873189.8900000006</v>
      </c>
      <c r="N21" s="28">
        <f>IFERROR(VLOOKUP($A21,Sheet5!$A:$O,13,0),0)</f>
        <v>0</v>
      </c>
      <c r="O21" s="28">
        <f>IFERROR(VLOOKUP($A21,Sheet5!$A:$O,14,0),0)</f>
        <v>0</v>
      </c>
    </row>
    <row r="22" spans="1:15" ht="15.75" customHeight="1" thickBot="1" x14ac:dyDescent="0.3">
      <c r="B22" s="14" t="s">
        <v>97</v>
      </c>
      <c r="C22" s="29">
        <f>SUM(C23:C31)</f>
        <v>22653279562.779999</v>
      </c>
      <c r="D22" s="29">
        <f t="shared" ref="D22:O22" si="2">SUM(D23:D31)</f>
        <v>945660992.15999997</v>
      </c>
      <c r="E22" s="29">
        <f t="shared" si="2"/>
        <v>1801751626.45</v>
      </c>
      <c r="F22" s="15">
        <f t="shared" si="2"/>
        <v>2900749285.9299998</v>
      </c>
      <c r="G22" s="15">
        <f t="shared" si="2"/>
        <v>2193431692.1100001</v>
      </c>
      <c r="H22" s="15">
        <f t="shared" si="2"/>
        <v>2238029338.9200001</v>
      </c>
      <c r="I22" s="15">
        <f t="shared" si="2"/>
        <v>2426258602.8000002</v>
      </c>
      <c r="J22" s="15">
        <f>SUM(J23:J31)</f>
        <v>3161757800.9300003</v>
      </c>
      <c r="K22" s="15">
        <f t="shared" si="2"/>
        <v>3578132056.73</v>
      </c>
      <c r="L22" s="15">
        <f t="shared" si="2"/>
        <v>1794931562.4399998</v>
      </c>
      <c r="M22" s="15">
        <f t="shared" si="2"/>
        <v>1612576604.3100002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1" t="s">
        <v>39</v>
      </c>
      <c r="B23" t="s">
        <v>98</v>
      </c>
      <c r="C23" s="28">
        <f t="shared" ref="C23:C31" si="3">SUM(D23:O23)</f>
        <v>28202867.460000001</v>
      </c>
      <c r="D23" s="28">
        <f>IFERROR(VLOOKUP($A23,Sheet5!$A:$O,3,0),0)</f>
        <v>2610305.81</v>
      </c>
      <c r="E23" s="28">
        <f>IFERROR(VLOOKUP($A23,Sheet5!$A:$O,4,0),0)</f>
        <v>3835036.91</v>
      </c>
      <c r="F23" s="28">
        <f>IFERROR(VLOOKUP($A23,Sheet5!$A:$O,5,0),0)</f>
        <v>2746482.1</v>
      </c>
      <c r="G23" s="28">
        <f>IFERROR(VLOOKUP($A23,Sheet5!$A:$O,6,0),0)</f>
        <v>2814367.87</v>
      </c>
      <c r="H23" s="28">
        <f>IFERROR(VLOOKUP($A23,Sheet5!$A:$O,7,0),0)</f>
        <v>2802599.38</v>
      </c>
      <c r="I23" s="28">
        <f>IFERROR(VLOOKUP($A23,Sheet5!$A:$O,8,0),0)</f>
        <v>944468.58</v>
      </c>
      <c r="J23" s="28">
        <f>IFERROR(VLOOKUP($A23,Sheet5!$A:$O,9,0),0)</f>
        <v>5346602.47</v>
      </c>
      <c r="K23" s="28">
        <f>IFERROR(VLOOKUP($A23,Sheet5!$A:$O,10,0),0)</f>
        <v>3068762.25</v>
      </c>
      <c r="L23" s="28">
        <f>IFERROR(VLOOKUP($A23,Sheet5!$A:$O,11,0),0)</f>
        <v>3047464.16</v>
      </c>
      <c r="M23" s="28">
        <f>IFERROR(VLOOKUP($A23,Sheet5!$A:$O,12,0),0)</f>
        <v>986777.93</v>
      </c>
      <c r="N23" s="28">
        <f>IFERROR(VLOOKUP($A23,Sheet5!$A:$O,13,0),0)</f>
        <v>0</v>
      </c>
      <c r="O23" s="28">
        <f>IFERROR(VLOOKUP($A23,Sheet5!$A:$O,14,0),0)</f>
        <v>0</v>
      </c>
    </row>
    <row r="24" spans="1:15" ht="15.75" customHeight="1" x14ac:dyDescent="0.25">
      <c r="A24" s="32" t="s">
        <v>40</v>
      </c>
      <c r="B24" t="s">
        <v>99</v>
      </c>
      <c r="C24" s="28">
        <f t="shared" si="3"/>
        <v>9840837.6500000004</v>
      </c>
      <c r="D24" s="28">
        <f>IFERROR(VLOOKUP($A24,Sheet5!$A:$O,3,0),0)</f>
        <v>360903</v>
      </c>
      <c r="E24" s="28">
        <f>IFERROR(VLOOKUP($A24,Sheet5!$A:$O,4,0),0)</f>
        <v>324523.59999999998</v>
      </c>
      <c r="F24" s="28">
        <f>IFERROR(VLOOKUP($A24,Sheet5!$A:$O,5,0),0)</f>
        <v>1048772.2</v>
      </c>
      <c r="G24" s="28">
        <f>IFERROR(VLOOKUP($A24,Sheet5!$A:$O,6,0),0)</f>
        <v>695733.29</v>
      </c>
      <c r="H24" s="28">
        <f>IFERROR(VLOOKUP($A24,Sheet5!$A:$O,7,0),0)</f>
        <v>745907.5</v>
      </c>
      <c r="I24" s="28">
        <f>IFERROR(VLOOKUP($A24,Sheet5!$A:$O,8,0),0)</f>
        <v>995920</v>
      </c>
      <c r="J24" s="28">
        <f>IFERROR(VLOOKUP($A24,Sheet5!$A:$O,9,0),0)</f>
        <v>3370196.82</v>
      </c>
      <c r="K24" s="28">
        <f>IFERROR(VLOOKUP($A24,Sheet5!$A:$O,10,0),0)</f>
        <v>395005</v>
      </c>
      <c r="L24" s="28">
        <f>IFERROR(VLOOKUP($A24,Sheet5!$A:$O,11,0),0)</f>
        <v>1457399.12</v>
      </c>
      <c r="M24" s="28">
        <f>IFERROR(VLOOKUP($A24,Sheet5!$A:$O,12,0),0)</f>
        <v>446477.12</v>
      </c>
      <c r="N24" s="28">
        <f>IFERROR(VLOOKUP($A24,Sheet5!$A:$O,13,0),0)</f>
        <v>0</v>
      </c>
      <c r="O24" s="28">
        <f>IFERROR(VLOOKUP($A24,Sheet5!$A:$O,14,0),0)</f>
        <v>0</v>
      </c>
    </row>
    <row r="25" spans="1:15" ht="15.75" customHeight="1" x14ac:dyDescent="0.25">
      <c r="A25" s="32" t="s">
        <v>41</v>
      </c>
      <c r="B25" t="s">
        <v>100</v>
      </c>
      <c r="C25" s="28">
        <f t="shared" si="3"/>
        <v>21217807.579999998</v>
      </c>
      <c r="D25" s="28">
        <f>IFERROR(VLOOKUP($A25,Sheet5!$A:$O,3,0),0)</f>
        <v>0</v>
      </c>
      <c r="E25" s="28">
        <f>IFERROR(VLOOKUP($A25,Sheet5!$A:$O,4,0),0)</f>
        <v>952795</v>
      </c>
      <c r="F25" s="28">
        <f>IFERROR(VLOOKUP($A25,Sheet5!$A:$O,5,0),0)</f>
        <v>434650</v>
      </c>
      <c r="G25" s="28">
        <f>IFERROR(VLOOKUP($A25,Sheet5!$A:$O,6,0),0)</f>
        <v>2368203.38</v>
      </c>
      <c r="H25" s="28">
        <f>IFERROR(VLOOKUP($A25,Sheet5!$A:$O,7,0),0)</f>
        <v>969100</v>
      </c>
      <c r="I25" s="28">
        <f>IFERROR(VLOOKUP($A25,Sheet5!$A:$O,8,0),0)</f>
        <v>2799562.5</v>
      </c>
      <c r="J25" s="28">
        <f>IFERROR(VLOOKUP($A25,Sheet5!$A:$O,9,0),0)</f>
        <v>6200675</v>
      </c>
      <c r="K25" s="28">
        <f>IFERROR(VLOOKUP($A25,Sheet5!$A:$O,10,0),0)</f>
        <v>1670115</v>
      </c>
      <c r="L25" s="28">
        <f>IFERROR(VLOOKUP($A25,Sheet5!$A:$O,11,0),0)</f>
        <v>1445277.5</v>
      </c>
      <c r="M25" s="28">
        <f>IFERROR(VLOOKUP($A25,Sheet5!$A:$O,12,0),0)</f>
        <v>4377429.2</v>
      </c>
      <c r="N25" s="28">
        <f>IFERROR(VLOOKUP($A25,Sheet5!$A:$O,13,0),0)</f>
        <v>0</v>
      </c>
      <c r="O25" s="28">
        <f>IFERROR(VLOOKUP($A25,Sheet5!$A:$O,14,0),0)</f>
        <v>0</v>
      </c>
    </row>
    <row r="26" spans="1:15" ht="15.75" customHeight="1" x14ac:dyDescent="0.25">
      <c r="A26" s="32" t="s">
        <v>42</v>
      </c>
      <c r="B26" t="s">
        <v>101</v>
      </c>
      <c r="C26" s="28">
        <f t="shared" si="3"/>
        <v>6901980</v>
      </c>
      <c r="D26" s="28">
        <f>IFERROR(VLOOKUP($A26,Sheet5!$A:$O,3,0),0)</f>
        <v>0</v>
      </c>
      <c r="E26" s="28">
        <f>IFERROR(VLOOKUP($A26,Sheet5!$A:$O,4,0),0)</f>
        <v>3136850</v>
      </c>
      <c r="F26" s="28">
        <f>IFERROR(VLOOKUP($A26,Sheet5!$A:$O,5,0),0)</f>
        <v>14250</v>
      </c>
      <c r="G26" s="28">
        <f>IFERROR(VLOOKUP($A26,Sheet5!$A:$O,6,0),0)</f>
        <v>922400</v>
      </c>
      <c r="H26" s="28">
        <f>IFERROR(VLOOKUP($A26,Sheet5!$A:$O,7,0),0)</f>
        <v>41000</v>
      </c>
      <c r="I26" s="28">
        <f>IFERROR(VLOOKUP($A26,Sheet5!$A:$O,8,0),0)</f>
        <v>100000</v>
      </c>
      <c r="J26" s="28">
        <f>IFERROR(VLOOKUP($A26,Sheet5!$A:$O,9,0),0)</f>
        <v>234250</v>
      </c>
      <c r="K26" s="28">
        <f>IFERROR(VLOOKUP($A26,Sheet5!$A:$O,10,0),0)</f>
        <v>563000</v>
      </c>
      <c r="L26" s="28">
        <f>IFERROR(VLOOKUP($A26,Sheet5!$A:$O,11,0),0)</f>
        <v>861800</v>
      </c>
      <c r="M26" s="28">
        <f>IFERROR(VLOOKUP($A26,Sheet5!$A:$O,12,0),0)</f>
        <v>1028430</v>
      </c>
      <c r="N26" s="28">
        <f>IFERROR(VLOOKUP($A26,Sheet5!$A:$O,13,0),0)</f>
        <v>0</v>
      </c>
      <c r="O26" s="28">
        <f>IFERROR(VLOOKUP($A26,Sheet5!$A:$O,14,0),0)</f>
        <v>0</v>
      </c>
    </row>
    <row r="27" spans="1:15" ht="15.75" customHeight="1" x14ac:dyDescent="0.25">
      <c r="A27" s="32" t="s">
        <v>43</v>
      </c>
      <c r="B27" t="s">
        <v>102</v>
      </c>
      <c r="C27" s="28">
        <f t="shared" si="3"/>
        <v>40446068.719999999</v>
      </c>
      <c r="D27" s="28">
        <f>IFERROR(VLOOKUP($A27,Sheet5!$A:$O,3,0),0)</f>
        <v>1844084.47</v>
      </c>
      <c r="E27" s="28">
        <f>IFERROR(VLOOKUP($A27,Sheet5!$A:$O,4,0),0)</f>
        <v>5058921.17</v>
      </c>
      <c r="F27" s="28">
        <f>IFERROR(VLOOKUP($A27,Sheet5!$A:$O,5,0),0)</f>
        <v>1230351.4099999999</v>
      </c>
      <c r="G27" s="28">
        <f>IFERROR(VLOOKUP($A27,Sheet5!$A:$O,6,0),0)</f>
        <v>2101732.6</v>
      </c>
      <c r="H27" s="28">
        <f>IFERROR(VLOOKUP($A27,Sheet5!$A:$O,7,0),0)</f>
        <v>4105584.8</v>
      </c>
      <c r="I27" s="28">
        <f>IFERROR(VLOOKUP($A27,Sheet5!$A:$O,8,0),0)</f>
        <v>4950848.53</v>
      </c>
      <c r="J27" s="28">
        <f>IFERROR(VLOOKUP($A27,Sheet5!$A:$O,9,0),0)</f>
        <v>1116620.78</v>
      </c>
      <c r="K27" s="28">
        <f>IFERROR(VLOOKUP($A27,Sheet5!$A:$O,10,0),0)</f>
        <v>12191500.18</v>
      </c>
      <c r="L27" s="28">
        <f>IFERROR(VLOOKUP($A27,Sheet5!$A:$O,11,0),0)</f>
        <v>2961350.49</v>
      </c>
      <c r="M27" s="28">
        <f>IFERROR(VLOOKUP($A27,Sheet5!$A:$O,12,0),0)</f>
        <v>4885074.29</v>
      </c>
      <c r="N27" s="28">
        <f>IFERROR(VLOOKUP($A27,Sheet5!$A:$O,13,0),0)</f>
        <v>0</v>
      </c>
      <c r="O27" s="28">
        <f>IFERROR(VLOOKUP($A27,Sheet5!$A:$O,14,0),0)</f>
        <v>0</v>
      </c>
    </row>
    <row r="28" spans="1:15" ht="15.75" customHeight="1" x14ac:dyDescent="0.25">
      <c r="A28" s="32" t="s">
        <v>44</v>
      </c>
      <c r="B28" t="s">
        <v>103</v>
      </c>
      <c r="C28" s="28">
        <f t="shared" si="3"/>
        <v>11446662.370000001</v>
      </c>
      <c r="D28" s="28">
        <f>IFERROR(VLOOKUP($A28,Sheet5!$A:$O,3,0),0)</f>
        <v>5127996.37</v>
      </c>
      <c r="E28" s="28">
        <f>IFERROR(VLOOKUP($A28,Sheet5!$A:$O,4,0),0)</f>
        <v>423213.44</v>
      </c>
      <c r="F28" s="28">
        <f>IFERROR(VLOOKUP($A28,Sheet5!$A:$O,5,0),0)</f>
        <v>3627646.12</v>
      </c>
      <c r="G28" s="28">
        <f>IFERROR(VLOOKUP($A28,Sheet5!$A:$O,6,0),0)</f>
        <v>231594.71</v>
      </c>
      <c r="H28" s="28">
        <f>IFERROR(VLOOKUP($A28,Sheet5!$A:$O,7,0),0)</f>
        <v>300300.17</v>
      </c>
      <c r="I28" s="28">
        <f>IFERROR(VLOOKUP($A28,Sheet5!$A:$O,8,0),0)</f>
        <v>206103.98</v>
      </c>
      <c r="J28" s="28">
        <f>IFERROR(VLOOKUP($A28,Sheet5!$A:$O,9,0),0)</f>
        <v>44025.15</v>
      </c>
      <c r="K28" s="28">
        <f>IFERROR(VLOOKUP($A28,Sheet5!$A:$O,10,0),0)</f>
        <v>272489.94</v>
      </c>
      <c r="L28" s="28">
        <f>IFERROR(VLOOKUP($A28,Sheet5!$A:$O,11,0),0)</f>
        <v>214389.81</v>
      </c>
      <c r="M28" s="28">
        <f>IFERROR(VLOOKUP($A28,Sheet5!$A:$O,12,0),0)</f>
        <v>998902.68</v>
      </c>
      <c r="N28" s="28">
        <f>IFERROR(VLOOKUP($A28,Sheet5!$A:$O,13,0),0)</f>
        <v>0</v>
      </c>
      <c r="O28" s="28">
        <f>IFERROR(VLOOKUP($A28,Sheet5!$A:$O,14,0),0)</f>
        <v>0</v>
      </c>
    </row>
    <row r="29" spans="1:15" ht="15.75" customHeight="1" x14ac:dyDescent="0.25">
      <c r="A29" s="32" t="s">
        <v>45</v>
      </c>
      <c r="B29" t="s">
        <v>150</v>
      </c>
      <c r="C29" s="28">
        <f t="shared" si="3"/>
        <v>6183943.7199999997</v>
      </c>
      <c r="D29" s="28">
        <f>IFERROR(VLOOKUP($A29,Sheet5!$A:$O,3,0),0)</f>
        <v>21240</v>
      </c>
      <c r="E29" s="28">
        <f>IFERROR(VLOOKUP($A29,Sheet5!$A:$O,4,0),0)</f>
        <v>461663.2</v>
      </c>
      <c r="F29" s="28">
        <f>IFERROR(VLOOKUP($A29,Sheet5!$A:$O,5,0),0)</f>
        <v>1081189.6499999999</v>
      </c>
      <c r="G29" s="28">
        <f>IFERROR(VLOOKUP($A29,Sheet5!$A:$O,6,0),0)</f>
        <v>1399918.96</v>
      </c>
      <c r="H29" s="28">
        <f>IFERROR(VLOOKUP($A29,Sheet5!$A:$O,7,0),0)</f>
        <v>158418.67000000001</v>
      </c>
      <c r="I29" s="28">
        <f>IFERROR(VLOOKUP($A29,Sheet5!$A:$O,8,0),0)</f>
        <v>896000.16</v>
      </c>
      <c r="J29" s="28">
        <f>IFERROR(VLOOKUP($A29,Sheet5!$A:$O,9,0),0)</f>
        <v>14160</v>
      </c>
      <c r="K29" s="28">
        <f>IFERROR(VLOOKUP($A29,Sheet5!$A:$O,10,0),0)</f>
        <v>1514160</v>
      </c>
      <c r="L29" s="28">
        <f>IFERROR(VLOOKUP($A29,Sheet5!$A:$O,11,0),0)</f>
        <v>394083.58</v>
      </c>
      <c r="M29" s="28">
        <f>IFERROR(VLOOKUP($A29,Sheet5!$A:$O,12,0),0)</f>
        <v>243109.5</v>
      </c>
      <c r="N29" s="28">
        <f>IFERROR(VLOOKUP($A29,Sheet5!$A:$O,13,0),0)</f>
        <v>0</v>
      </c>
      <c r="O29" s="28">
        <f>IFERROR(VLOOKUP($A29,Sheet5!$A:$O,14,0),0)</f>
        <v>0</v>
      </c>
    </row>
    <row r="30" spans="1:15" ht="15.75" customHeight="1" x14ac:dyDescent="0.25">
      <c r="A30" s="32" t="s">
        <v>46</v>
      </c>
      <c r="B30" t="s">
        <v>104</v>
      </c>
      <c r="C30" s="28">
        <f t="shared" si="3"/>
        <v>10085323.389999999</v>
      </c>
      <c r="D30" s="28">
        <f>IFERROR(VLOOKUP($A30,Sheet5!$A:$O,3,0),0)</f>
        <v>312155</v>
      </c>
      <c r="E30" s="28">
        <f>IFERROR(VLOOKUP($A30,Sheet5!$A:$O,4,0),0)</f>
        <v>0</v>
      </c>
      <c r="F30" s="28">
        <f>IFERROR(VLOOKUP($A30,Sheet5!$A:$O,5,0),0)</f>
        <v>993464.45</v>
      </c>
      <c r="G30" s="28">
        <f>IFERROR(VLOOKUP($A30,Sheet5!$A:$O,6,0),0)</f>
        <v>2391132.0499999998</v>
      </c>
      <c r="H30" s="28">
        <f>IFERROR(VLOOKUP($A30,Sheet5!$A:$O,7,0),0)</f>
        <v>1356465.3</v>
      </c>
      <c r="I30" s="28">
        <f>IFERROR(VLOOKUP($A30,Sheet5!$A:$O,8,0),0)</f>
        <v>0</v>
      </c>
      <c r="J30" s="28">
        <f>IFERROR(VLOOKUP($A30,Sheet5!$A:$O,9,0),0)</f>
        <v>246786.08</v>
      </c>
      <c r="K30" s="28">
        <f>IFERROR(VLOOKUP($A30,Sheet5!$A:$O,10,0),0)</f>
        <v>1085004.6499999999</v>
      </c>
      <c r="L30" s="28">
        <f>IFERROR(VLOOKUP($A30,Sheet5!$A:$O,11,0),0)</f>
        <v>2477435.66</v>
      </c>
      <c r="M30" s="28">
        <f>IFERROR(VLOOKUP($A30,Sheet5!$A:$O,12,0),0)</f>
        <v>1222880.2</v>
      </c>
      <c r="N30" s="28">
        <f>IFERROR(VLOOKUP($A30,Sheet5!$A:$O,13,0),0)</f>
        <v>0</v>
      </c>
      <c r="O30" s="28">
        <f>IFERROR(VLOOKUP($A30,Sheet5!$A:$O,14,0),0)</f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f t="shared" si="3"/>
        <v>22518954071.889999</v>
      </c>
      <c r="D31" s="28">
        <f>IFERROR(VLOOKUP($A31,Sheet5!$A:$O,3,0),0)</f>
        <v>935384307.50999999</v>
      </c>
      <c r="E31" s="28">
        <f>IFERROR(VLOOKUP($A31,Sheet5!$A:$O,4,0),0)</f>
        <v>1787558623.1300001</v>
      </c>
      <c r="F31" s="28">
        <f>IFERROR(VLOOKUP($A31,Sheet5!$A:$O,5,0),0)</f>
        <v>2889572480</v>
      </c>
      <c r="G31" s="28">
        <f>IFERROR(VLOOKUP($A31,Sheet5!$A:$O,6,0),0)</f>
        <v>2180506609.25</v>
      </c>
      <c r="H31" s="28">
        <f>IFERROR(VLOOKUP($A31,Sheet5!$A:$O,7,0),0)</f>
        <v>2227549963.0999999</v>
      </c>
      <c r="I31" s="28">
        <f>IFERROR(VLOOKUP($A31,Sheet5!$A:$O,8,0),0)</f>
        <v>2415365699.0500002</v>
      </c>
      <c r="J31" s="28">
        <f>IFERROR(VLOOKUP($A31,Sheet5!$A:$O,9,0),0)</f>
        <v>3145184484.6300001</v>
      </c>
      <c r="K31" s="28">
        <f>IFERROR(VLOOKUP($A31,Sheet5!$A:$O,10,0),0)</f>
        <v>3557372019.71</v>
      </c>
      <c r="L31" s="28">
        <f>IFERROR(VLOOKUP($A31,Sheet5!$A:$O,11,0),0)</f>
        <v>1782072362.1199999</v>
      </c>
      <c r="M31" s="28">
        <f>IFERROR(VLOOKUP($A31,Sheet5!$A:$O,12,0),0)</f>
        <v>1598387523.3900001</v>
      </c>
      <c r="N31" s="28">
        <f>IFERROR(VLOOKUP($A31,Sheet5!$A:$O,13,0),0)</f>
        <v>0</v>
      </c>
      <c r="O31" s="28">
        <f>IFERROR(VLOOKUP($A31,Sheet5!$A:$O,14,0),0)</f>
        <v>0</v>
      </c>
    </row>
    <row r="32" spans="1:15" ht="15.75" customHeight="1" thickBot="1" x14ac:dyDescent="0.3">
      <c r="B32" s="14" t="s">
        <v>105</v>
      </c>
      <c r="C32" s="29">
        <f>SUM(C33:C41)</f>
        <v>1451925858.75</v>
      </c>
      <c r="D32" s="29">
        <f t="shared" ref="D32:O32" si="4">SUM(D33:D41)</f>
        <v>10579194.76</v>
      </c>
      <c r="E32" s="29">
        <f t="shared" si="4"/>
        <v>126112777.38</v>
      </c>
      <c r="F32" s="15">
        <f t="shared" si="4"/>
        <v>196322908.84</v>
      </c>
      <c r="G32" s="15">
        <f t="shared" si="4"/>
        <v>104115789.40000001</v>
      </c>
      <c r="H32" s="15">
        <f t="shared" si="4"/>
        <v>130422615.34999999</v>
      </c>
      <c r="I32" s="15">
        <f t="shared" si="4"/>
        <v>85785915.989999995</v>
      </c>
      <c r="J32" s="15">
        <f t="shared" si="4"/>
        <v>134450332.03999999</v>
      </c>
      <c r="K32" s="15">
        <f t="shared" si="4"/>
        <v>80145640.770000011</v>
      </c>
      <c r="L32" s="15">
        <f t="shared" si="4"/>
        <v>371108395.84999996</v>
      </c>
      <c r="M32" s="15">
        <f t="shared" si="4"/>
        <v>212882288.37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1" t="s">
        <v>47</v>
      </c>
      <c r="B33" t="s">
        <v>106</v>
      </c>
      <c r="C33" s="28">
        <f t="shared" ref="C33:C41" si="5">SUM(D33:O33)</f>
        <v>1901473.9500000002</v>
      </c>
      <c r="D33" s="28">
        <f>IFERROR(VLOOKUP($A33,Sheet5!$A:$O,3,0),0)</f>
        <v>116635</v>
      </c>
      <c r="E33" s="28">
        <f>IFERROR(VLOOKUP($A33,Sheet5!$A:$O,4,0),0)</f>
        <v>398487.58</v>
      </c>
      <c r="F33" s="28">
        <f>IFERROR(VLOOKUP($A33,Sheet5!$A:$O,5,0),0)</f>
        <v>36985</v>
      </c>
      <c r="G33" s="28">
        <f>IFERROR(VLOOKUP($A33,Sheet5!$A:$O,6,0),0)</f>
        <v>0</v>
      </c>
      <c r="H33" s="28">
        <f>IFERROR(VLOOKUP($A33,Sheet5!$A:$O,7,0),0)</f>
        <v>554019.05000000005</v>
      </c>
      <c r="I33" s="28">
        <f>IFERROR(VLOOKUP($A33,Sheet5!$A:$O,8,0),0)</f>
        <v>284009.52</v>
      </c>
      <c r="J33" s="28">
        <f>IFERROR(VLOOKUP($A33,Sheet5!$A:$O,9,0),0)</f>
        <v>0</v>
      </c>
      <c r="K33" s="28">
        <f>IFERROR(VLOOKUP($A33,Sheet5!$A:$O,10,0),0)</f>
        <v>0</v>
      </c>
      <c r="L33" s="28">
        <f>IFERROR(VLOOKUP($A33,Sheet5!$A:$O,11,0),0)</f>
        <v>364864</v>
      </c>
      <c r="M33" s="28">
        <f>IFERROR(VLOOKUP($A33,Sheet5!$A:$O,12,0),0)</f>
        <v>146473.79999999999</v>
      </c>
      <c r="N33" s="28">
        <f>IFERROR(VLOOKUP($A33,Sheet5!$A:$O,13,0),0)</f>
        <v>0</v>
      </c>
      <c r="O33" s="28">
        <f>IFERROR(VLOOKUP($A33,Sheet5!$A:$O,14,0),0)</f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f t="shared" si="5"/>
        <v>907245813.0999999</v>
      </c>
      <c r="D34" s="28">
        <f>IFERROR(VLOOKUP($A34,Sheet5!$A:$O,3,0),0)</f>
        <v>3285679.76</v>
      </c>
      <c r="E34" s="28">
        <f>IFERROR(VLOOKUP($A34,Sheet5!$A:$O,4,0),0)</f>
        <v>75520</v>
      </c>
      <c r="F34" s="28">
        <f>IFERROR(VLOOKUP($A34,Sheet5!$A:$O,5,0),0)</f>
        <v>105275729.31</v>
      </c>
      <c r="G34" s="28">
        <f>IFERROR(VLOOKUP($A34,Sheet5!$A:$O,6,0),0)</f>
        <v>59627058.880000003</v>
      </c>
      <c r="H34" s="28">
        <f>IFERROR(VLOOKUP($A34,Sheet5!$A:$O,7,0),0)</f>
        <v>59585044.359999999</v>
      </c>
      <c r="I34" s="28">
        <f>IFERROR(VLOOKUP($A34,Sheet5!$A:$O,8,0),0)</f>
        <v>75586339.329999998</v>
      </c>
      <c r="J34" s="28">
        <f>IFERROR(VLOOKUP($A34,Sheet5!$A:$O,9,0),0)</f>
        <v>118883064.86</v>
      </c>
      <c r="K34" s="28">
        <f>IFERROR(VLOOKUP($A34,Sheet5!$A:$O,10,0),0)</f>
        <v>55773925.590000004</v>
      </c>
      <c r="L34" s="28">
        <f>IFERROR(VLOOKUP($A34,Sheet5!$A:$O,11,0),0)</f>
        <v>349061690.94</v>
      </c>
      <c r="M34" s="28">
        <f>IFERROR(VLOOKUP($A34,Sheet5!$A:$O,12,0),0)</f>
        <v>80091760.069999993</v>
      </c>
      <c r="N34" s="28">
        <f>IFERROR(VLOOKUP($A34,Sheet5!$A:$O,13,0),0)</f>
        <v>0</v>
      </c>
      <c r="O34" s="28">
        <f>IFERROR(VLOOKUP($A34,Sheet5!$A:$O,14,0),0)</f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f t="shared" si="5"/>
        <v>15000478.68</v>
      </c>
      <c r="D35" s="28">
        <f>IFERROR(VLOOKUP($A35,Sheet5!$A:$O,3,0),0)</f>
        <v>0</v>
      </c>
      <c r="E35" s="28">
        <f>IFERROR(VLOOKUP($A35,Sheet5!$A:$O,4,0),0)</f>
        <v>838980</v>
      </c>
      <c r="F35" s="28">
        <f>IFERROR(VLOOKUP($A35,Sheet5!$A:$O,5,0),0)</f>
        <v>0</v>
      </c>
      <c r="G35" s="28">
        <f>IFERROR(VLOOKUP($A35,Sheet5!$A:$O,6,0),0)</f>
        <v>156350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5989117.1399999997</v>
      </c>
      <c r="K35" s="28">
        <f>IFERROR(VLOOKUP($A35,Sheet5!$A:$O,10,0),0)</f>
        <v>4182457.56</v>
      </c>
      <c r="L35" s="28">
        <f>IFERROR(VLOOKUP($A35,Sheet5!$A:$O,11,0),0)</f>
        <v>3833573.98</v>
      </c>
      <c r="M35" s="28">
        <f>IFERROR(VLOOKUP($A35,Sheet5!$A:$O,12,0),0)</f>
        <v>0</v>
      </c>
      <c r="N35" s="28">
        <f>IFERROR(VLOOKUP($A35,Sheet5!$A:$O,13,0),0)</f>
        <v>0</v>
      </c>
      <c r="O35" s="28">
        <f>IFERROR(VLOOKUP($A35,Sheet5!$A:$O,14,0),0)</f>
        <v>0</v>
      </c>
    </row>
    <row r="36" spans="1:17" ht="15.75" customHeight="1" x14ac:dyDescent="0.25">
      <c r="A36" s="32" t="s">
        <v>50</v>
      </c>
      <c r="B36" t="s">
        <v>120</v>
      </c>
      <c r="C36" s="28">
        <f t="shared" si="5"/>
        <v>9600840.9900000002</v>
      </c>
      <c r="D36" s="28">
        <f>IFERROR(VLOOKUP($A36,Sheet5!$A:$O,3,0),0)</f>
        <v>0</v>
      </c>
      <c r="E36" s="28">
        <f>IFERROR(VLOOKUP($A36,Sheet5!$A:$O,4,0),0)</f>
        <v>1002366.72</v>
      </c>
      <c r="F36" s="28">
        <f>IFERROR(VLOOKUP($A36,Sheet5!$A:$O,5,0),0)</f>
        <v>2631079.61</v>
      </c>
      <c r="G36" s="28">
        <f>IFERROR(VLOOKUP($A36,Sheet5!$A:$O,6,0),0)</f>
        <v>3919928.9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301500</v>
      </c>
      <c r="K36" s="28">
        <f>IFERROR(VLOOKUP($A36,Sheet5!$A:$O,10,0),0)</f>
        <v>0</v>
      </c>
      <c r="L36" s="28">
        <f>IFERROR(VLOOKUP($A36,Sheet5!$A:$O,11,0),0)</f>
        <v>0</v>
      </c>
      <c r="M36" s="28">
        <f>IFERROR(VLOOKUP($A36,Sheet5!$A:$O,12,0),0)</f>
        <v>1745965.76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25">
      <c r="A37" s="32" t="s">
        <v>51</v>
      </c>
      <c r="B37" t="s">
        <v>109</v>
      </c>
      <c r="C37" s="28">
        <f t="shared" si="5"/>
        <v>442167.24000000005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27966</v>
      </c>
      <c r="H37" s="28">
        <f>IFERROR(VLOOKUP($A37,Sheet5!$A:$O,7,0),0)</f>
        <v>30833.4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374532</v>
      </c>
      <c r="L37" s="28">
        <f>IFERROR(VLOOKUP($A37,Sheet5!$A:$O,11,0),0)</f>
        <v>8835.84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25">
      <c r="A38" s="32" t="s">
        <v>52</v>
      </c>
      <c r="B38" t="s">
        <v>137</v>
      </c>
      <c r="C38" s="28">
        <f t="shared" si="5"/>
        <v>165975.91999999998</v>
      </c>
      <c r="D38" s="28">
        <f>IFERROR(VLOOKUP($A38,Sheet5!$A:$O,3,0),0)</f>
        <v>0</v>
      </c>
      <c r="E38" s="28">
        <f>IFERROR(VLOOKUP($A38,Sheet5!$A:$O,4,0),0)</f>
        <v>0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162418.22</v>
      </c>
      <c r="I38" s="28">
        <f>IFERROR(VLOOKUP($A38,Sheet5!$A:$O,8,0),0)</f>
        <v>2421.36</v>
      </c>
      <c r="J38" s="28">
        <f>IFERROR(VLOOKUP($A38,Sheet5!$A:$O,9,0),0)</f>
        <v>0</v>
      </c>
      <c r="K38" s="28">
        <f>IFERROR(VLOOKUP($A38,Sheet5!$A:$O,10,0),0)</f>
        <v>0</v>
      </c>
      <c r="L38" s="28">
        <f>IFERROR(VLOOKUP($A38,Sheet5!$A:$O,11,0),0)</f>
        <v>1136.3399999999999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25">
      <c r="A39" s="32" t="s">
        <v>53</v>
      </c>
      <c r="B39" t="s">
        <v>110</v>
      </c>
      <c r="C39" s="28">
        <f t="shared" si="5"/>
        <v>20564117.469999999</v>
      </c>
      <c r="D39" s="28">
        <f>IFERROR(VLOOKUP($A39,Sheet5!$A:$O,3,0),0)</f>
        <v>7176880</v>
      </c>
      <c r="E39" s="28">
        <f>IFERROR(VLOOKUP($A39,Sheet5!$A:$O,4,0),0)</f>
        <v>5125199.97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194568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3018172</v>
      </c>
      <c r="L39" s="28">
        <f>IFERROR(VLOOKUP($A39,Sheet5!$A:$O,11,0),0)</f>
        <v>5049297.5</v>
      </c>
      <c r="M39" s="28">
        <f>IFERROR(VLOOKUP($A39,Sheet5!$A:$O,12,0),0)</f>
        <v>0</v>
      </c>
      <c r="N39" s="28">
        <f>IFERROR(VLOOKUP($A39,Sheet5!$A:$O,13,0),0)</f>
        <v>0</v>
      </c>
      <c r="O39" s="28">
        <f>IFERROR(VLOOKUP($A39,Sheet5!$A:$O,14,0),0)</f>
        <v>0</v>
      </c>
    </row>
    <row r="40" spans="1:17" ht="15.75" customHeight="1" x14ac:dyDescent="0.25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f t="shared" si="5"/>
        <v>497004991.40000004</v>
      </c>
      <c r="D41" s="28">
        <f>IFERROR(VLOOKUP($A41,Sheet5!$A:$O,3,0),0)</f>
        <v>0</v>
      </c>
      <c r="E41" s="28">
        <f>IFERROR(VLOOKUP($A41,Sheet5!$A:$O,4,0),0)</f>
        <v>118672223.11</v>
      </c>
      <c r="F41" s="28">
        <f>IFERROR(VLOOKUP($A41,Sheet5!$A:$O,5,0),0)</f>
        <v>88379114.920000002</v>
      </c>
      <c r="G41" s="28">
        <f>IFERROR(VLOOKUP($A41,Sheet5!$A:$O,6,0),0)</f>
        <v>40384485.619999997</v>
      </c>
      <c r="H41" s="28">
        <f>IFERROR(VLOOKUP($A41,Sheet5!$A:$O,7,0),0)</f>
        <v>69895732.319999993</v>
      </c>
      <c r="I41" s="28">
        <f>IFERROR(VLOOKUP($A41,Sheet5!$A:$O,8,0),0)</f>
        <v>9913145.7799999993</v>
      </c>
      <c r="J41" s="28">
        <f>IFERROR(VLOOKUP($A41,Sheet5!$A:$O,9,0),0)</f>
        <v>9276650.0399999991</v>
      </c>
      <c r="K41" s="28">
        <f>IFERROR(VLOOKUP($A41,Sheet5!$A:$O,10,0),0)</f>
        <v>16796553.620000001</v>
      </c>
      <c r="L41" s="28">
        <f>IFERROR(VLOOKUP($A41,Sheet5!$A:$O,11,0),0)</f>
        <v>12788997.25</v>
      </c>
      <c r="M41" s="28">
        <f>IFERROR(VLOOKUP($A41,Sheet5!$A:$O,12,0),0)</f>
        <v>130898088.73999999</v>
      </c>
      <c r="N41" s="28">
        <f>IFERROR(VLOOKUP($A41,Sheet5!$A:$O,13,0),0)</f>
        <v>0</v>
      </c>
      <c r="O41" s="28">
        <f>IFERROR(VLOOKUP($A41,Sheet5!$A:$O,14,0),0)</f>
        <v>0</v>
      </c>
    </row>
    <row r="42" spans="1:17" ht="15.75" customHeight="1" thickBot="1" x14ac:dyDescent="0.3">
      <c r="B42" s="14" t="s">
        <v>112</v>
      </c>
      <c r="C42" s="29">
        <f t="shared" ref="C42:O42" si="6">SUM(C43:C49)</f>
        <v>418504860.58999997</v>
      </c>
      <c r="D42" s="29">
        <f t="shared" si="6"/>
        <v>0</v>
      </c>
      <c r="E42" s="29">
        <f t="shared" si="6"/>
        <v>0</v>
      </c>
      <c r="F42" s="15">
        <f t="shared" si="6"/>
        <v>156759840</v>
      </c>
      <c r="G42" s="15">
        <f t="shared" si="6"/>
        <v>76235705.799999997</v>
      </c>
      <c r="H42" s="15">
        <f t="shared" si="6"/>
        <v>64538517.119999997</v>
      </c>
      <c r="I42" s="15">
        <f t="shared" si="6"/>
        <v>19434.72</v>
      </c>
      <c r="J42" s="15">
        <f t="shared" si="6"/>
        <v>475401.63</v>
      </c>
      <c r="K42" s="15">
        <f t="shared" si="6"/>
        <v>120399506.09999999</v>
      </c>
      <c r="L42" s="15">
        <f t="shared" si="6"/>
        <v>25452.79</v>
      </c>
      <c r="M42" s="15">
        <f t="shared" si="6"/>
        <v>51002.43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1" t="s">
        <v>55</v>
      </c>
      <c r="B43" t="s">
        <v>113</v>
      </c>
      <c r="C43" s="28">
        <f t="shared" ref="C43:C49" si="7">SUM(D43:O43)</f>
        <v>693542.19000000006</v>
      </c>
      <c r="D43" s="28">
        <f>IFERROR(VLOOKUP($A43,Sheet5!$A:$O,3,0),0)</f>
        <v>0</v>
      </c>
      <c r="E43" s="28">
        <f>IFERROR(VLOOKUP($A43,Sheet5!$A:$O,4,0),0)</f>
        <v>0</v>
      </c>
      <c r="F43" s="28">
        <f>IFERROR(VLOOKUP($A43,Sheet5!$A:$O,5,0),0)</f>
        <v>0</v>
      </c>
      <c r="G43" s="28">
        <f>IFERROR(VLOOKUP($A43,Sheet5!$A:$O,6,0),0)</f>
        <v>35565</v>
      </c>
      <c r="H43" s="28">
        <f>IFERROR(VLOOKUP($A43,Sheet5!$A:$O,7,0),0)</f>
        <v>47173.120000000003</v>
      </c>
      <c r="I43" s="28">
        <f>IFERROR(VLOOKUP($A43,Sheet5!$A:$O,8,0),0)</f>
        <v>19434.72</v>
      </c>
      <c r="J43" s="28">
        <f>IFERROR(VLOOKUP($A43,Sheet5!$A:$O,9,0),0)</f>
        <v>475401.63</v>
      </c>
      <c r="K43" s="28">
        <f>IFERROR(VLOOKUP($A43,Sheet5!$A:$O,10,0),0)</f>
        <v>39512.5</v>
      </c>
      <c r="L43" s="28">
        <f>IFERROR(VLOOKUP($A43,Sheet5!$A:$O,11,0),0)</f>
        <v>25452.79</v>
      </c>
      <c r="M43" s="28">
        <f>IFERROR(VLOOKUP($A43,Sheet5!$A:$O,12,0),0)</f>
        <v>51002.43</v>
      </c>
      <c r="N43" s="28">
        <f>IFERROR(VLOOKUP($A43,Sheet5!$A:$O,13,0),0)</f>
        <v>0</v>
      </c>
      <c r="O43" s="28">
        <f>IFERROR(VLOOKUP($A43,Sheet5!$A:$O,14,0),0)</f>
        <v>0</v>
      </c>
    </row>
    <row r="44" spans="1:17" ht="15.75" customHeight="1" x14ac:dyDescent="0.25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25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25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25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25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f t="shared" si="7"/>
        <v>417811318.39999998</v>
      </c>
      <c r="D49" s="28">
        <f>IFERROR(VLOOKUP($A49,Sheet5!$A:$O,3,0),0)</f>
        <v>0</v>
      </c>
      <c r="E49" s="28">
        <f>IFERROR(VLOOKUP($A49,Sheet5!$A:$O,4,0),0)</f>
        <v>0</v>
      </c>
      <c r="F49" s="28">
        <f>IFERROR(VLOOKUP($A49,Sheet5!$A:$O,5,0),0)</f>
        <v>156759840</v>
      </c>
      <c r="G49" s="28">
        <f>IFERROR(VLOOKUP($A49,Sheet5!$A:$O,6,0),0)</f>
        <v>76200140.799999997</v>
      </c>
      <c r="H49" s="28">
        <f>IFERROR(VLOOKUP($A49,Sheet5!$A:$O,7,0),0)</f>
        <v>64491344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120359993.59999999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0</v>
      </c>
      <c r="O49" s="28">
        <f>IFERROR(VLOOKUP($A49,Sheet5!$A:$O,14,0),0)</f>
        <v>0</v>
      </c>
    </row>
    <row r="50" spans="1:15" ht="15.75" customHeight="1" thickBot="1" x14ac:dyDescent="0.3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25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25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25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25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25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">
      <c r="B58" s="14" t="s">
        <v>115</v>
      </c>
      <c r="C58" s="29">
        <f>SUM(C59:C66)</f>
        <v>37567195.970000006</v>
      </c>
      <c r="D58" s="29">
        <f t="shared" ref="D58:M58" si="10">SUM(D59:D66)</f>
        <v>160537.47999999998</v>
      </c>
      <c r="E58" s="29">
        <f t="shared" si="10"/>
        <v>8843800.1099999994</v>
      </c>
      <c r="F58" s="15">
        <f t="shared" si="10"/>
        <v>1307749.1599999999</v>
      </c>
      <c r="G58" s="15">
        <f t="shared" si="10"/>
        <v>84092.7</v>
      </c>
      <c r="H58" s="15">
        <f t="shared" si="10"/>
        <v>4953224.6399999997</v>
      </c>
      <c r="I58" s="15">
        <f t="shared" si="10"/>
        <v>470999.99</v>
      </c>
      <c r="J58" s="15">
        <f t="shared" si="10"/>
        <v>35400</v>
      </c>
      <c r="K58" s="15">
        <f t="shared" si="10"/>
        <v>8048678.5600000005</v>
      </c>
      <c r="L58" s="15">
        <f t="shared" si="10"/>
        <v>990342.22</v>
      </c>
      <c r="M58" s="15">
        <f t="shared" si="10"/>
        <v>12672371.109999999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1" t="s">
        <v>57</v>
      </c>
      <c r="B59" t="s">
        <v>116</v>
      </c>
      <c r="C59" s="28">
        <f t="shared" ref="C59:C67" si="11">SUM(D59:O59)</f>
        <v>964819.12</v>
      </c>
      <c r="D59" s="28">
        <f>IFERROR(VLOOKUP($A59,Sheet5!$A:$O,3,0),0)</f>
        <v>0</v>
      </c>
      <c r="E59" s="28">
        <f>IFERROR(VLOOKUP($A59,Sheet5!$A:$O,4,0),0)</f>
        <v>554371.07999999996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96618.4</v>
      </c>
      <c r="L59" s="28">
        <f>IFERROR(VLOOKUP($A59,Sheet5!$A:$O,11,0),0)</f>
        <v>300189.64</v>
      </c>
      <c r="M59" s="28">
        <f>IFERROR(VLOOKUP($A59,Sheet5!$A:$O,12,0),0)</f>
        <v>13640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25">
      <c r="A60" t="s">
        <v>138</v>
      </c>
      <c r="B60" t="s">
        <v>143</v>
      </c>
      <c r="C60" s="28">
        <f t="shared" si="11"/>
        <v>1622135.19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183870</v>
      </c>
      <c r="L60" s="28">
        <f>IFERROR(VLOOKUP($A60,Sheet5!$A:$O,11,0),0)</f>
        <v>84960</v>
      </c>
      <c r="M60" s="28">
        <f>IFERROR(VLOOKUP($A60,Sheet5!$A:$O,12,0),0)</f>
        <v>1353305.19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25">
      <c r="A61" s="32" t="s">
        <v>58</v>
      </c>
      <c r="B61" t="s">
        <v>121</v>
      </c>
      <c r="C61" s="28">
        <f t="shared" si="11"/>
        <v>31962122.910000004</v>
      </c>
      <c r="D61" s="28">
        <f>IFERROR(VLOOKUP($A61,Sheet5!$A:$O,3,0),0)</f>
        <v>52290</v>
      </c>
      <c r="E61" s="28">
        <f>IFERROR(VLOOKUP($A61,Sheet5!$A:$O,4,0),0)</f>
        <v>6224429.0300000003</v>
      </c>
      <c r="F61" s="28">
        <f>IFERROR(VLOOKUP($A61,Sheet5!$A:$O,5,0),0)</f>
        <v>1307749.1599999999</v>
      </c>
      <c r="G61" s="28">
        <f>IFERROR(VLOOKUP($A61,Sheet5!$A:$O,6,0),0)</f>
        <v>0</v>
      </c>
      <c r="H61" s="28">
        <f>IFERROR(VLOOKUP($A61,Sheet5!$A:$O,7,0),0)</f>
        <v>4953224.6399999997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7768190.1600000001</v>
      </c>
      <c r="L61" s="28">
        <f>IFERROR(VLOOKUP($A61,Sheet5!$A:$O,11,0),0)</f>
        <v>350814</v>
      </c>
      <c r="M61" s="28">
        <f>IFERROR(VLOOKUP($A61,Sheet5!$A:$O,12,0),0)</f>
        <v>11305425.92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25">
      <c r="A62" s="32" t="s">
        <v>59</v>
      </c>
      <c r="B62" t="s">
        <v>117</v>
      </c>
      <c r="C62" s="28">
        <f t="shared" si="11"/>
        <v>220746.22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220746.22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25">
      <c r="A63" s="32" t="s">
        <v>60</v>
      </c>
      <c r="B63" t="s">
        <v>118</v>
      </c>
      <c r="C63" s="28">
        <f t="shared" si="11"/>
        <v>2770089.7499999995</v>
      </c>
      <c r="D63" s="28">
        <f>IFERROR(VLOOKUP($A63,Sheet5!$A:$O,3,0),0)</f>
        <v>108247.48</v>
      </c>
      <c r="E63" s="28">
        <f>IFERROR(VLOOKUP($A63,Sheet5!$A:$O,4,0),0)</f>
        <v>2065000</v>
      </c>
      <c r="F63" s="28">
        <f>IFERROR(VLOOKUP($A63,Sheet5!$A:$O,5,0),0)</f>
        <v>0</v>
      </c>
      <c r="G63" s="28">
        <f>IFERROR(VLOOKUP($A63,Sheet5!$A:$O,6,0),0)</f>
        <v>56809.919999999998</v>
      </c>
      <c r="H63" s="28">
        <f>IFERROR(VLOOKUP($A63,Sheet5!$A:$O,7,0),0)</f>
        <v>0</v>
      </c>
      <c r="I63" s="28">
        <f>IFERROR(VLOOKUP($A63,Sheet5!$A:$O,8,0),0)</f>
        <v>470999.99</v>
      </c>
      <c r="J63" s="28">
        <f>IFERROR(VLOOKUP($A63,Sheet5!$A:$O,9,0),0)</f>
        <v>35400</v>
      </c>
      <c r="K63" s="28">
        <f>IFERROR(VLOOKUP($A63,Sheet5!$A:$O,10,0),0)</f>
        <v>0</v>
      </c>
      <c r="L63" s="28">
        <f>IFERROR(VLOOKUP($A63,Sheet5!$A:$O,11,0),0)</f>
        <v>33632.36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25">
      <c r="A64" s="32" t="s">
        <v>139</v>
      </c>
      <c r="B64" t="s">
        <v>142</v>
      </c>
      <c r="C64" s="28">
        <f t="shared" si="11"/>
        <v>27282.78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27282.78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25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25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25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25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25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25309233418.889999</v>
      </c>
      <c r="D92" s="12">
        <f t="shared" ref="D92:K92" si="15">+D16+D22+D32+D42+D58+D68+D50+D73+D76+D82+D85+D88</f>
        <v>1011551132.25</v>
      </c>
      <c r="E92" s="12">
        <f t="shared" si="15"/>
        <v>2000913864.1299999</v>
      </c>
      <c r="F92" s="12">
        <f>+F16+F22+F32+F42+F58+F68+F50+F73+F76+F82+F85+F88</f>
        <v>3315994048.79</v>
      </c>
      <c r="G92" s="12">
        <f t="shared" si="15"/>
        <v>2445890982.3300004</v>
      </c>
      <c r="H92" s="12">
        <f t="shared" si="15"/>
        <v>2537401924.7399998</v>
      </c>
      <c r="I92" s="12">
        <f t="shared" si="15"/>
        <v>2587479034.4299994</v>
      </c>
      <c r="J92" s="12">
        <f t="shared" si="15"/>
        <v>3363214217.6300006</v>
      </c>
      <c r="K92" s="12">
        <f t="shared" si="15"/>
        <v>3852471376.3499999</v>
      </c>
      <c r="L92" s="12">
        <f>+L16+L22+L32+L42+L58+L68+L50+L73+L76+L82+L85+L88</f>
        <v>2235648161.3899994</v>
      </c>
      <c r="M92" s="12">
        <f>+M16+M22+M32+M42+M58+M68</f>
        <v>1958668676.8499999</v>
      </c>
      <c r="N92" s="12">
        <f>+N16+N22+N32+N42+N58+N68</f>
        <v>0</v>
      </c>
      <c r="O92" s="12">
        <f>+O16+O22+O32+O42+O58+O68</f>
        <v>0</v>
      </c>
    </row>
    <row r="93" spans="1:16" s="5" customFormat="1" x14ac:dyDescent="0.25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25">
      <c r="B94" s="5" t="s">
        <v>243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25">
      <c r="B95" s="5" t="s">
        <v>244</v>
      </c>
      <c r="I95" s="43"/>
      <c r="K95" s="48"/>
    </row>
    <row r="96" spans="1:16" s="5" customFormat="1" x14ac:dyDescent="0.25">
      <c r="B96" s="5" t="s">
        <v>235</v>
      </c>
      <c r="I96" s="43"/>
      <c r="K96" s="48"/>
    </row>
    <row r="97" spans="1:11" s="5" customFormat="1" x14ac:dyDescent="0.25">
      <c r="B97" s="53" t="s">
        <v>232</v>
      </c>
      <c r="C97" s="54"/>
      <c r="D97" s="54"/>
      <c r="E97" s="54"/>
      <c r="F97" s="55"/>
    </row>
    <row r="98" spans="1:11" s="5" customFormat="1" x14ac:dyDescent="0.25">
      <c r="B98" s="56" t="s">
        <v>233</v>
      </c>
      <c r="C98" s="57"/>
      <c r="D98" s="57"/>
      <c r="E98" s="57"/>
      <c r="F98" s="58"/>
    </row>
    <row r="99" spans="1:11" s="5" customFormat="1" x14ac:dyDescent="0.25">
      <c r="B99" s="56" t="s">
        <v>234</v>
      </c>
      <c r="C99" s="57"/>
      <c r="D99" s="57"/>
      <c r="E99" s="57"/>
      <c r="F99" s="58"/>
    </row>
    <row r="100" spans="1:11" s="5" customFormat="1" x14ac:dyDescent="0.25">
      <c r="B100" s="49" t="s">
        <v>230</v>
      </c>
      <c r="F100" s="50"/>
    </row>
    <row r="101" spans="1:11" s="5" customFormat="1" x14ac:dyDescent="0.25">
      <c r="B101" s="51" t="s">
        <v>231</v>
      </c>
      <c r="C101" s="44"/>
      <c r="D101" s="44"/>
      <c r="E101" s="44"/>
      <c r="F101" s="45"/>
    </row>
    <row r="107" spans="1:11" ht="23.25" x14ac:dyDescent="0.35">
      <c r="B107" s="40"/>
      <c r="C107" s="40"/>
      <c r="D107" s="40"/>
      <c r="E107" s="40"/>
      <c r="F107" s="40"/>
      <c r="K107" s="40"/>
    </row>
    <row r="108" spans="1:11" ht="23.25" x14ac:dyDescent="0.35">
      <c r="A108" s="39"/>
      <c r="B108" s="40"/>
      <c r="C108" s="40"/>
      <c r="D108" s="40"/>
      <c r="E108" s="40"/>
      <c r="F108" s="40"/>
      <c r="J108" s="40"/>
      <c r="K108" s="40"/>
    </row>
    <row r="109" spans="1:11" ht="23.25" x14ac:dyDescent="0.3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35">
      <c r="A110" s="39"/>
      <c r="B110" s="41" t="s">
        <v>240</v>
      </c>
      <c r="C110" s="40"/>
      <c r="D110" s="40"/>
      <c r="E110" s="41" t="s">
        <v>245</v>
      </c>
      <c r="F110" s="40"/>
      <c r="J110" s="41" t="s">
        <v>238</v>
      </c>
      <c r="K110" s="40"/>
    </row>
    <row r="111" spans="1:11" ht="23.25" customHeight="1" x14ac:dyDescent="0.35">
      <c r="A111" s="39"/>
      <c r="B111" s="40" t="s">
        <v>241</v>
      </c>
      <c r="C111" s="40"/>
      <c r="D111" s="40"/>
      <c r="E111" s="40" t="s">
        <v>237</v>
      </c>
      <c r="F111" s="40"/>
      <c r="J111" s="40" t="s">
        <v>239</v>
      </c>
    </row>
    <row r="112" spans="1:11" ht="23.25" customHeight="1" x14ac:dyDescent="0.35">
      <c r="A112" s="39"/>
      <c r="B112" s="40"/>
      <c r="C112" s="40"/>
      <c r="D112" s="40"/>
      <c r="E112" s="40"/>
      <c r="F112" s="40"/>
    </row>
    <row r="113" spans="1:6" ht="23.25" customHeight="1" x14ac:dyDescent="0.35">
      <c r="A113" s="39"/>
      <c r="B113" s="40"/>
      <c r="C113" s="40"/>
      <c r="D113" s="40"/>
      <c r="E113" s="40"/>
      <c r="F113" s="40"/>
    </row>
    <row r="114" spans="1:6" ht="23.25" customHeight="1" x14ac:dyDescent="0.35">
      <c r="A114" s="39"/>
      <c r="B114" s="40"/>
      <c r="C114" s="40"/>
      <c r="D114" s="40"/>
      <c r="E114" s="40"/>
      <c r="F114" s="40"/>
    </row>
    <row r="115" spans="1:6" ht="23.25" customHeight="1" x14ac:dyDescent="0.35">
      <c r="A115" s="39"/>
      <c r="B115" s="40"/>
      <c r="C115" s="40"/>
      <c r="D115" s="40"/>
      <c r="E115" s="40"/>
      <c r="F115" s="40"/>
    </row>
    <row r="116" spans="1:6" ht="23.25" x14ac:dyDescent="0.35">
      <c r="A116" s="39"/>
      <c r="B116" s="40"/>
      <c r="C116" s="40"/>
      <c r="D116" s="40"/>
      <c r="E116" s="40"/>
      <c r="F116" s="40"/>
    </row>
    <row r="117" spans="1:6" ht="23.25" x14ac:dyDescent="0.35">
      <c r="A117" s="39"/>
      <c r="C117" s="40"/>
      <c r="D117" s="40"/>
      <c r="E117" s="40"/>
      <c r="F117" s="40"/>
    </row>
    <row r="118" spans="1:6" ht="23.25" x14ac:dyDescent="0.35">
      <c r="A118" s="39"/>
      <c r="E118" s="40"/>
      <c r="F118" s="40"/>
    </row>
    <row r="119" spans="1:6" ht="23.25" x14ac:dyDescent="0.35">
      <c r="A119" s="39"/>
      <c r="E119" s="40"/>
      <c r="F119" s="40"/>
    </row>
    <row r="120" spans="1:6" ht="23.25" x14ac:dyDescent="0.35">
      <c r="A120" s="39"/>
      <c r="E120" s="40"/>
      <c r="F120" s="40"/>
    </row>
    <row r="121" spans="1:6" ht="23.25" x14ac:dyDescent="0.35">
      <c r="A121" s="39"/>
      <c r="E121" s="40"/>
      <c r="F121" s="40"/>
    </row>
    <row r="122" spans="1:6" ht="23.25" x14ac:dyDescent="0.35">
      <c r="A122" s="39"/>
      <c r="C122" s="40"/>
      <c r="D122" s="40"/>
      <c r="E122" s="40"/>
      <c r="F122" s="40"/>
    </row>
    <row r="123" spans="1:6" ht="18.75" x14ac:dyDescent="0.3">
      <c r="A123" s="39"/>
      <c r="B123" s="39"/>
      <c r="C123" s="39"/>
      <c r="D123" s="39"/>
    </row>
    <row r="124" spans="1:6" ht="18.75" x14ac:dyDescent="0.3">
      <c r="A124" s="39"/>
      <c r="B124" s="39"/>
      <c r="C124" s="39"/>
      <c r="D124" s="39"/>
    </row>
    <row r="125" spans="1:6" ht="18.75" x14ac:dyDescent="0.3">
      <c r="A125" s="39"/>
      <c r="B125" s="39"/>
      <c r="C125" s="39"/>
      <c r="D125" s="39"/>
    </row>
    <row r="126" spans="1:6" ht="18.75" x14ac:dyDescent="0.3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25">
      <c r="A2" s="62" t="s">
        <v>31</v>
      </c>
      <c r="B2" s="62"/>
      <c r="C2" s="62"/>
      <c r="D2" s="62"/>
      <c r="E2" s="62"/>
      <c r="G2" s="5" t="s">
        <v>25</v>
      </c>
    </row>
    <row r="3" spans="1:7" ht="18.75" x14ac:dyDescent="0.25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">
      <c r="A4" s="64" t="s">
        <v>28</v>
      </c>
      <c r="B4" s="64"/>
      <c r="C4" s="64"/>
      <c r="D4" s="64"/>
      <c r="E4" s="64"/>
      <c r="G4" s="1" t="s">
        <v>19</v>
      </c>
    </row>
    <row r="5" spans="1:7" x14ac:dyDescent="0.25">
      <c r="A5" s="65" t="s">
        <v>2</v>
      </c>
      <c r="B5" s="65"/>
      <c r="C5" s="65"/>
      <c r="D5" s="65"/>
      <c r="E5" s="65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="70" zoomScaleNormal="70" workbookViewId="0">
      <selection activeCell="F45" sqref="F45"/>
    </sheetView>
  </sheetViews>
  <sheetFormatPr baseColWidth="10" defaultColWidth="9.140625"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6" width="20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47607479.450000003</v>
      </c>
      <c r="D2" s="13">
        <v>54525804.369999997</v>
      </c>
      <c r="E2" s="13">
        <v>52148407.329999998</v>
      </c>
      <c r="F2" s="13">
        <v>62106256.420000002</v>
      </c>
      <c r="G2" s="13">
        <v>56264205.960000001</v>
      </c>
      <c r="H2" s="13">
        <v>58494416.310000002</v>
      </c>
      <c r="I2" s="13">
        <v>56432752.289999999</v>
      </c>
      <c r="J2" s="6">
        <v>54980005.780000001</v>
      </c>
      <c r="K2" s="6">
        <v>57984400.719999999</v>
      </c>
      <c r="L2" s="6">
        <v>58254980.619999997</v>
      </c>
      <c r="M2" s="6"/>
      <c r="N2" s="6"/>
      <c r="O2" s="6"/>
    </row>
    <row r="3" spans="1:15" x14ac:dyDescent="0.25">
      <c r="A3" t="s">
        <v>35</v>
      </c>
      <c r="B3" t="s">
        <v>64</v>
      </c>
      <c r="C3" s="6">
        <v>320038.8</v>
      </c>
      <c r="D3" s="13">
        <v>1718681.12</v>
      </c>
      <c r="E3" s="13">
        <v>789037.44</v>
      </c>
      <c r="F3" s="13">
        <v>924686.45</v>
      </c>
      <c r="G3" s="13">
        <v>34614860.119999997</v>
      </c>
      <c r="H3" s="13">
        <v>7924118.4100000001</v>
      </c>
      <c r="I3" s="13">
        <v>1499889.48</v>
      </c>
      <c r="J3" s="6">
        <v>2381873.56</v>
      </c>
      <c r="K3" s="6">
        <v>2031280.64</v>
      </c>
      <c r="L3" s="6">
        <v>53358240.119999997</v>
      </c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6">
        <v>0</v>
      </c>
      <c r="K4" s="6">
        <v>0</v>
      </c>
      <c r="L4" s="6">
        <v>0</v>
      </c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6">
        <v>0</v>
      </c>
      <c r="K5" s="6">
        <v>0</v>
      </c>
      <c r="L5" s="6">
        <v>0</v>
      </c>
      <c r="M5" s="6"/>
      <c r="N5" s="6"/>
      <c r="O5" s="6"/>
    </row>
    <row r="6" spans="1:15" x14ac:dyDescent="0.25">
      <c r="A6" t="s">
        <v>38</v>
      </c>
      <c r="B6" t="s">
        <v>67</v>
      </c>
      <c r="C6" s="6">
        <v>7222889.5999999996</v>
      </c>
      <c r="D6" s="13">
        <v>7961174.7000000002</v>
      </c>
      <c r="E6" s="13">
        <v>7916820.0899999999</v>
      </c>
      <c r="F6" s="13">
        <v>8992759.4499999993</v>
      </c>
      <c r="G6" s="13">
        <v>8579162.6300000008</v>
      </c>
      <c r="H6" s="13">
        <v>8525546.2100000009</v>
      </c>
      <c r="I6" s="13">
        <v>8562641.2599999998</v>
      </c>
      <c r="J6" s="6">
        <v>8383614.8499999996</v>
      </c>
      <c r="K6" s="6">
        <v>8576726.7300000004</v>
      </c>
      <c r="L6" s="6">
        <v>8873189.8900000006</v>
      </c>
      <c r="M6" s="6"/>
      <c r="N6" s="6"/>
      <c r="O6" s="6"/>
    </row>
    <row r="7" spans="1:15" x14ac:dyDescent="0.25">
      <c r="A7" t="s">
        <v>39</v>
      </c>
      <c r="B7" t="s">
        <v>68</v>
      </c>
      <c r="C7" s="6">
        <v>2610305.81</v>
      </c>
      <c r="D7" s="13">
        <v>3835036.91</v>
      </c>
      <c r="E7" s="13">
        <v>2746482.1</v>
      </c>
      <c r="F7" s="13">
        <v>2814367.87</v>
      </c>
      <c r="G7" s="13">
        <v>2802599.38</v>
      </c>
      <c r="H7" s="13">
        <v>944468.58</v>
      </c>
      <c r="I7" s="13">
        <v>5346602.47</v>
      </c>
      <c r="J7" s="6">
        <v>3068762.25</v>
      </c>
      <c r="K7" s="6">
        <v>3047464.16</v>
      </c>
      <c r="L7" s="6">
        <v>986777.93</v>
      </c>
      <c r="M7" s="6"/>
      <c r="N7" s="6"/>
      <c r="O7" s="6"/>
    </row>
    <row r="8" spans="1:15" x14ac:dyDescent="0.25">
      <c r="A8" t="s">
        <v>40</v>
      </c>
      <c r="B8" t="s">
        <v>69</v>
      </c>
      <c r="C8" s="6">
        <v>360903</v>
      </c>
      <c r="D8" s="52">
        <v>324523.59999999998</v>
      </c>
      <c r="E8" s="52">
        <v>1048772.2</v>
      </c>
      <c r="F8" s="13">
        <v>695733.29</v>
      </c>
      <c r="G8" s="13">
        <v>745907.5</v>
      </c>
      <c r="H8" s="13">
        <v>995920</v>
      </c>
      <c r="I8" s="13">
        <v>3370196.82</v>
      </c>
      <c r="J8" s="6">
        <v>395005</v>
      </c>
      <c r="K8" s="6">
        <v>1457399.12</v>
      </c>
      <c r="L8" s="6">
        <v>446477.12</v>
      </c>
      <c r="M8" s="6"/>
      <c r="N8" s="6"/>
      <c r="O8" s="6"/>
    </row>
    <row r="9" spans="1:15" x14ac:dyDescent="0.25">
      <c r="A9" t="s">
        <v>41</v>
      </c>
      <c r="B9" t="s">
        <v>70</v>
      </c>
      <c r="C9" s="6">
        <v>0</v>
      </c>
      <c r="D9" s="13">
        <v>952795</v>
      </c>
      <c r="E9" s="52">
        <v>434650</v>
      </c>
      <c r="F9" s="13">
        <v>2368203.38</v>
      </c>
      <c r="G9" s="13">
        <v>969100</v>
      </c>
      <c r="H9" s="13">
        <v>2799562.5</v>
      </c>
      <c r="I9" s="13">
        <v>6200675</v>
      </c>
      <c r="J9" s="6">
        <v>1670115</v>
      </c>
      <c r="K9" s="6">
        <v>1445277.5</v>
      </c>
      <c r="L9" s="6">
        <v>4377429.2</v>
      </c>
      <c r="M9" s="6"/>
      <c r="N9" s="6"/>
      <c r="O9" s="6"/>
    </row>
    <row r="10" spans="1:15" x14ac:dyDescent="0.25">
      <c r="A10" t="s">
        <v>42</v>
      </c>
      <c r="B10" t="s">
        <v>71</v>
      </c>
      <c r="C10" s="6">
        <v>0</v>
      </c>
      <c r="D10" s="13">
        <v>3136850</v>
      </c>
      <c r="E10" s="13">
        <v>14250</v>
      </c>
      <c r="F10" s="13">
        <v>922400</v>
      </c>
      <c r="G10" s="13">
        <v>41000</v>
      </c>
      <c r="H10" s="13">
        <v>100000</v>
      </c>
      <c r="I10" s="13">
        <v>234250</v>
      </c>
      <c r="J10" s="6">
        <v>563000</v>
      </c>
      <c r="K10" s="6">
        <v>861800</v>
      </c>
      <c r="L10" s="6">
        <v>1028430</v>
      </c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1844084.47</v>
      </c>
      <c r="D11" s="13">
        <v>5058921.17</v>
      </c>
      <c r="E11" s="13">
        <v>1230351.4099999999</v>
      </c>
      <c r="F11" s="52">
        <v>2101732.6</v>
      </c>
      <c r="G11" s="52">
        <v>4105584.8</v>
      </c>
      <c r="H11" s="52">
        <v>4950848.53</v>
      </c>
      <c r="I11" s="13">
        <v>1116620.78</v>
      </c>
      <c r="J11" s="6">
        <v>12191500.18</v>
      </c>
      <c r="K11" s="6">
        <v>2961350.49</v>
      </c>
      <c r="L11" s="6">
        <v>4885074.29</v>
      </c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5127996.37</v>
      </c>
      <c r="D12" s="13">
        <v>423213.44</v>
      </c>
      <c r="E12" s="13">
        <v>3627646.12</v>
      </c>
      <c r="F12" s="13">
        <v>231594.71</v>
      </c>
      <c r="G12" s="13">
        <v>300300.17</v>
      </c>
      <c r="H12" s="13">
        <v>206103.98</v>
      </c>
      <c r="I12" s="13">
        <v>44025.15</v>
      </c>
      <c r="J12" s="6">
        <v>272489.94</v>
      </c>
      <c r="K12" s="6">
        <v>214389.81</v>
      </c>
      <c r="L12" s="6">
        <v>998902.68</v>
      </c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21240</v>
      </c>
      <c r="D13" s="13">
        <v>461663.2</v>
      </c>
      <c r="E13" s="13">
        <v>1081189.6499999999</v>
      </c>
      <c r="F13" s="13">
        <v>1399918.96</v>
      </c>
      <c r="G13" s="13">
        <v>158418.67000000001</v>
      </c>
      <c r="H13" s="13">
        <v>896000.16</v>
      </c>
      <c r="I13" s="13">
        <v>14160</v>
      </c>
      <c r="J13" s="6">
        <v>1514160</v>
      </c>
      <c r="K13" s="6">
        <v>394083.58</v>
      </c>
      <c r="L13" s="6">
        <v>243109.5</v>
      </c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312155</v>
      </c>
      <c r="D14" s="13">
        <v>0</v>
      </c>
      <c r="E14" s="52">
        <v>993464.45</v>
      </c>
      <c r="F14" s="13">
        <v>2391132.0499999998</v>
      </c>
      <c r="G14" s="13">
        <v>1356465.3</v>
      </c>
      <c r="H14" s="13">
        <v>0</v>
      </c>
      <c r="I14" s="13">
        <v>246786.08</v>
      </c>
      <c r="J14" s="6">
        <v>1085004.6499999999</v>
      </c>
      <c r="K14" s="6">
        <v>2477435.66</v>
      </c>
      <c r="L14" s="6">
        <v>1222880.2</v>
      </c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935384307.50999999</v>
      </c>
      <c r="D15" s="13">
        <v>1787558623.1300001</v>
      </c>
      <c r="E15" s="13">
        <v>2889572480</v>
      </c>
      <c r="F15" s="13">
        <v>2180506609.25</v>
      </c>
      <c r="G15" s="13">
        <v>2227549963.0999999</v>
      </c>
      <c r="H15" s="13">
        <v>2415365699.0500002</v>
      </c>
      <c r="I15" s="13">
        <v>3145184484.6300001</v>
      </c>
      <c r="J15" s="6">
        <v>3557372019.71</v>
      </c>
      <c r="K15" s="6">
        <v>1782072362.1199999</v>
      </c>
      <c r="L15" s="6">
        <v>1598387523.3900001</v>
      </c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116635</v>
      </c>
      <c r="D16" s="52">
        <v>398487.58</v>
      </c>
      <c r="E16" s="52">
        <v>36985</v>
      </c>
      <c r="F16" s="13">
        <v>0</v>
      </c>
      <c r="G16" s="13">
        <v>554019.05000000005</v>
      </c>
      <c r="H16" s="52">
        <v>284009.52</v>
      </c>
      <c r="I16" s="13">
        <v>0</v>
      </c>
      <c r="J16" s="6">
        <v>0</v>
      </c>
      <c r="K16" s="6">
        <v>364864</v>
      </c>
      <c r="L16" s="6">
        <v>146473.79999999999</v>
      </c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3285679.76</v>
      </c>
      <c r="D17" s="13">
        <v>75520</v>
      </c>
      <c r="E17" s="13">
        <v>105275729.31</v>
      </c>
      <c r="F17" s="13">
        <v>59627058.880000003</v>
      </c>
      <c r="G17" s="13">
        <v>59585044.359999999</v>
      </c>
      <c r="H17" s="13">
        <v>75586339.329999998</v>
      </c>
      <c r="I17" s="13">
        <v>118883064.86</v>
      </c>
      <c r="J17" s="6">
        <v>55773925.590000004</v>
      </c>
      <c r="K17" s="6">
        <v>349061690.94</v>
      </c>
      <c r="L17" s="6">
        <v>80091760.069999993</v>
      </c>
      <c r="M17" s="6"/>
      <c r="N17" s="6"/>
      <c r="O17" s="6"/>
    </row>
    <row r="18" spans="1:15" x14ac:dyDescent="0.25">
      <c r="A18" t="s">
        <v>49</v>
      </c>
      <c r="B18" t="s">
        <v>227</v>
      </c>
      <c r="C18" s="6">
        <v>0</v>
      </c>
      <c r="D18" s="52">
        <v>838980</v>
      </c>
      <c r="E18" s="13">
        <v>0</v>
      </c>
      <c r="F18" s="52">
        <v>156350</v>
      </c>
      <c r="G18" s="13">
        <v>0</v>
      </c>
      <c r="H18" s="52">
        <v>0</v>
      </c>
      <c r="I18" s="13">
        <v>5989117.1399999997</v>
      </c>
      <c r="J18" s="6">
        <v>4182457.56</v>
      </c>
      <c r="K18" s="6">
        <v>3833573.98</v>
      </c>
      <c r="L18" s="6">
        <v>0</v>
      </c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13">
        <v>1002366.72</v>
      </c>
      <c r="E19" s="13">
        <v>2631079.61</v>
      </c>
      <c r="F19" s="13">
        <v>3919928.9</v>
      </c>
      <c r="G19" s="52">
        <v>0</v>
      </c>
      <c r="H19" s="52">
        <v>0</v>
      </c>
      <c r="I19" s="52">
        <v>301500</v>
      </c>
      <c r="J19" s="6">
        <v>0</v>
      </c>
      <c r="K19" s="6">
        <v>0</v>
      </c>
      <c r="L19" s="6">
        <v>1745965.76</v>
      </c>
      <c r="M19" s="6"/>
      <c r="N19" s="6"/>
      <c r="O19" s="6"/>
    </row>
    <row r="20" spans="1:15" x14ac:dyDescent="0.25">
      <c r="A20" t="s">
        <v>51</v>
      </c>
      <c r="B20" t="s">
        <v>228</v>
      </c>
      <c r="C20" s="6">
        <v>0</v>
      </c>
      <c r="D20" s="13">
        <v>0</v>
      </c>
      <c r="E20" s="13">
        <v>0</v>
      </c>
      <c r="F20" s="52">
        <v>27966</v>
      </c>
      <c r="G20" s="52">
        <v>30833.4</v>
      </c>
      <c r="H20" s="52">
        <v>0</v>
      </c>
      <c r="I20" s="13">
        <v>0</v>
      </c>
      <c r="J20" s="6">
        <v>374532</v>
      </c>
      <c r="K20" s="6">
        <v>8835.84</v>
      </c>
      <c r="L20" s="6">
        <v>0</v>
      </c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52">
        <v>0</v>
      </c>
      <c r="E21" s="13">
        <v>0</v>
      </c>
      <c r="F21" s="13">
        <v>0</v>
      </c>
      <c r="G21" s="52">
        <v>162418.22</v>
      </c>
      <c r="H21" s="13">
        <v>2421.36</v>
      </c>
      <c r="I21" s="52">
        <v>0</v>
      </c>
      <c r="J21" s="6">
        <v>0</v>
      </c>
      <c r="K21" s="6">
        <v>1136.3399999999999</v>
      </c>
      <c r="L21" s="6">
        <v>0</v>
      </c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7176880</v>
      </c>
      <c r="D22" s="52">
        <v>5125199.97</v>
      </c>
      <c r="E22" s="52">
        <v>0</v>
      </c>
      <c r="F22" s="13">
        <v>0</v>
      </c>
      <c r="G22" s="52">
        <v>194568</v>
      </c>
      <c r="H22" s="13">
        <v>0</v>
      </c>
      <c r="I22" s="13">
        <v>0</v>
      </c>
      <c r="J22" s="6">
        <v>3018172</v>
      </c>
      <c r="K22" s="6">
        <v>5049297.5</v>
      </c>
      <c r="L22" s="6">
        <v>0</v>
      </c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13">
        <v>118672223.11</v>
      </c>
      <c r="E23" s="13">
        <v>88379114.920000002</v>
      </c>
      <c r="F23" s="13">
        <v>40384485.619999997</v>
      </c>
      <c r="G23" s="13">
        <v>69895732.319999993</v>
      </c>
      <c r="H23" s="13">
        <v>9913145.7799999993</v>
      </c>
      <c r="I23" s="13">
        <v>9276650.0399999991</v>
      </c>
      <c r="J23" s="6">
        <v>16796553.620000001</v>
      </c>
      <c r="K23" s="6">
        <v>12788997.25</v>
      </c>
      <c r="L23" s="6">
        <v>130898088.73999999</v>
      </c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52">
        <v>0</v>
      </c>
      <c r="E24" s="52">
        <v>0</v>
      </c>
      <c r="F24" s="52">
        <v>35565</v>
      </c>
      <c r="G24" s="13">
        <v>47173.120000000003</v>
      </c>
      <c r="H24" s="13">
        <v>19434.72</v>
      </c>
      <c r="I24" s="52">
        <v>475401.63</v>
      </c>
      <c r="J24" s="6">
        <v>39512.5</v>
      </c>
      <c r="K24" s="6">
        <v>25452.79</v>
      </c>
      <c r="L24" s="6">
        <v>51002.43</v>
      </c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52">
        <v>0</v>
      </c>
      <c r="E25" s="52">
        <v>156759840</v>
      </c>
      <c r="F25" s="13">
        <v>76200140.799999997</v>
      </c>
      <c r="G25" s="52">
        <v>64491344</v>
      </c>
      <c r="H25" s="13">
        <v>0</v>
      </c>
      <c r="I25" s="52">
        <v>0</v>
      </c>
      <c r="J25" s="6">
        <v>120359993.59999999</v>
      </c>
      <c r="K25" s="6">
        <v>0</v>
      </c>
      <c r="L25" s="6">
        <v>0</v>
      </c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13">
        <v>554371.07999999996</v>
      </c>
      <c r="E26" s="52">
        <v>0</v>
      </c>
      <c r="F26" s="13">
        <v>0</v>
      </c>
      <c r="G26" s="13">
        <v>0</v>
      </c>
      <c r="H26" s="52">
        <v>0</v>
      </c>
      <c r="I26" s="52">
        <v>0</v>
      </c>
      <c r="J26" s="6">
        <v>96618.4</v>
      </c>
      <c r="K26" s="6">
        <v>300189.64</v>
      </c>
      <c r="L26" s="6">
        <v>13640</v>
      </c>
      <c r="M26" s="6"/>
      <c r="N26" s="6"/>
      <c r="O26" s="6"/>
    </row>
    <row r="27" spans="1:15" x14ac:dyDescent="0.25">
      <c r="A27" t="s">
        <v>138</v>
      </c>
      <c r="B27" t="s">
        <v>229</v>
      </c>
      <c r="C27" s="6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6">
        <v>183870</v>
      </c>
      <c r="K27" s="6">
        <v>84960</v>
      </c>
      <c r="L27" s="6">
        <v>1353305.19</v>
      </c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52290</v>
      </c>
      <c r="D28" s="52">
        <v>6224429.0300000003</v>
      </c>
      <c r="E28" s="13">
        <v>1307749.1599999999</v>
      </c>
      <c r="F28" s="52">
        <v>0</v>
      </c>
      <c r="G28" s="52">
        <v>4953224.6399999997</v>
      </c>
      <c r="H28" s="52">
        <v>0</v>
      </c>
      <c r="I28" s="52">
        <v>0</v>
      </c>
      <c r="J28" s="6">
        <v>7768190.1600000001</v>
      </c>
      <c r="K28" s="6">
        <v>350814</v>
      </c>
      <c r="L28" s="6">
        <v>11305425.92</v>
      </c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6">
        <v>0</v>
      </c>
      <c r="K29" s="6">
        <v>220746.22</v>
      </c>
      <c r="L29" s="6">
        <v>0</v>
      </c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108247.48</v>
      </c>
      <c r="D30" s="52">
        <v>2065000</v>
      </c>
      <c r="E30" s="52">
        <v>0</v>
      </c>
      <c r="F30" s="52">
        <v>56809.919999999998</v>
      </c>
      <c r="G30" s="13">
        <v>0</v>
      </c>
      <c r="H30" s="52">
        <v>470999.99</v>
      </c>
      <c r="I30" s="52">
        <v>35400</v>
      </c>
      <c r="J30" s="6">
        <v>0</v>
      </c>
      <c r="K30" s="6">
        <v>33632.36</v>
      </c>
      <c r="L30" s="6">
        <v>0</v>
      </c>
      <c r="M30" s="6"/>
      <c r="N30" s="6"/>
      <c r="O30" s="6"/>
    </row>
    <row r="31" spans="1:15" x14ac:dyDescent="0.25">
      <c r="A31" t="s">
        <v>139</v>
      </c>
      <c r="B31" t="s">
        <v>141</v>
      </c>
      <c r="C31" s="6">
        <v>0</v>
      </c>
      <c r="D31" s="52">
        <v>0</v>
      </c>
      <c r="E31" s="52">
        <v>0</v>
      </c>
      <c r="F31" s="52">
        <v>27282.78</v>
      </c>
      <c r="G31" s="52">
        <v>0</v>
      </c>
      <c r="H31" s="52">
        <v>0</v>
      </c>
      <c r="I31" s="52">
        <v>0</v>
      </c>
      <c r="J31" s="6">
        <v>0</v>
      </c>
      <c r="K31" s="6">
        <v>0</v>
      </c>
      <c r="L31" s="6">
        <v>0</v>
      </c>
      <c r="M31" s="6"/>
      <c r="N31" s="6"/>
      <c r="O31" s="6"/>
    </row>
    <row r="32" spans="1:15" x14ac:dyDescent="0.25">
      <c r="A32" t="s">
        <v>61</v>
      </c>
      <c r="B32" t="s">
        <v>90</v>
      </c>
      <c r="C32" s="6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6">
        <v>0</v>
      </c>
      <c r="K32" s="6">
        <v>0</v>
      </c>
      <c r="L32" s="6">
        <v>0</v>
      </c>
      <c r="M32" s="6"/>
      <c r="N32" s="6"/>
      <c r="O32" s="6"/>
    </row>
    <row r="33" spans="1:15" x14ac:dyDescent="0.25">
      <c r="A33" t="s">
        <v>62</v>
      </c>
      <c r="B33" t="s">
        <v>91</v>
      </c>
      <c r="C33" s="6">
        <v>0</v>
      </c>
      <c r="D33" s="52">
        <v>0</v>
      </c>
      <c r="E33" s="52">
        <v>0</v>
      </c>
      <c r="F33" s="13">
        <v>0</v>
      </c>
      <c r="G33" s="52">
        <v>0</v>
      </c>
      <c r="H33" s="52">
        <v>0</v>
      </c>
      <c r="I33" s="52">
        <v>0</v>
      </c>
      <c r="J33" s="6">
        <v>0</v>
      </c>
      <c r="K33" s="6">
        <v>0</v>
      </c>
      <c r="L33" s="6">
        <v>0</v>
      </c>
      <c r="M33" s="6"/>
      <c r="N33" s="6"/>
      <c r="O33" s="6"/>
    </row>
    <row r="34" spans="1:15" x14ac:dyDescent="0.25">
      <c r="A34" t="s">
        <v>211</v>
      </c>
      <c r="B34" t="s">
        <v>212</v>
      </c>
      <c r="C34" s="6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6">
        <v>0</v>
      </c>
      <c r="K34" s="6">
        <v>0</v>
      </c>
      <c r="L34" s="6">
        <v>0</v>
      </c>
      <c r="M34" s="6"/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1011551132.25</v>
      </c>
      <c r="D37" s="6">
        <f t="shared" ref="D37:I37" si="0">SUM(D2:D36)</f>
        <v>2000913864.1299999</v>
      </c>
      <c r="E37" s="6">
        <f t="shared" si="0"/>
        <v>3315994048.79</v>
      </c>
      <c r="F37" s="6">
        <f>SUM(F2:F36)</f>
        <v>2445890982.3300004</v>
      </c>
      <c r="G37" s="6">
        <f t="shared" si="0"/>
        <v>2537401924.7400002</v>
      </c>
      <c r="H37" s="6">
        <f>SUM(H2:H36)</f>
        <v>2587479034.4299998</v>
      </c>
      <c r="I37" s="6">
        <f t="shared" si="0"/>
        <v>3363214217.6300001</v>
      </c>
      <c r="J37" s="6">
        <f t="shared" ref="J37:O37" si="1">SUM(J2:J36)</f>
        <v>3852471376.3499999</v>
      </c>
      <c r="K37" s="6">
        <f t="shared" si="1"/>
        <v>2235648161.3899999</v>
      </c>
      <c r="L37" s="6">
        <f t="shared" si="1"/>
        <v>1958668676.8500001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'!Área_de_impresión</vt:lpstr>
      <vt:lpstr>'Plantilla Presupuesto año 2020'!Área_de_impresión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Jesus David Alejo Reinoso</cp:lastModifiedBy>
  <cp:lastPrinted>2023-07-07T12:11:05Z</cp:lastPrinted>
  <dcterms:created xsi:type="dcterms:W3CDTF">2018-04-17T18:57:16Z</dcterms:created>
  <dcterms:modified xsi:type="dcterms:W3CDTF">2023-11-08T19:51:18Z</dcterms:modified>
</cp:coreProperties>
</file>