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X:\CARPETA DE TRABAJO PRESUPUESTO\PRESUPUESTO\2023\Informes\Libre acceso\Agosto\"/>
    </mc:Choice>
  </mc:AlternateContent>
  <xr:revisionPtr revIDLastSave="0" documentId="13_ncr:1_{C266E1E0-9D9A-46FC-8EEF-2A455F7F465D}" xr6:coauthVersionLast="47" xr6:coauthVersionMax="47" xr10:uidLastSave="{00000000-0000-0000-0000-000000000000}"/>
  <bookViews>
    <workbookView xWindow="-120" yWindow="-120" windowWidth="28110" windowHeight="164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" l="1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O42" i="3"/>
  <c r="O32" i="3"/>
  <c r="O22" i="3"/>
  <c r="O16" i="3"/>
  <c r="D14" i="3" l="1"/>
  <c r="F92" i="3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<sst xmlns="http://schemas.openxmlformats.org/spreadsheetml/2006/main" count="383" uniqueCount="246">
  <si>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</si>
  <si>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</si>
  <si>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</si>
  <si>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</si>
  <si>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</si>
  <si>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</si>
  <si>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</si>
  <si>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</si>
  <si>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</si>
  <si>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</si>
  <si>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</si>
  <si>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</si>
  <si>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</si>
  <si>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</si>
  <si>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</si>
  <si>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</si>
  <si>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</si>
  <si>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</si>
  <si>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</si>
  <si>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</si>
  <si>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</si>
  <si>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</si>
  <si>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</si>
  <si>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</si>
  <si>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</si>
  <si>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</si>
  <si>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</si>
  <si>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</si>
  <si>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</si>
  <si>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</si>
  <si>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</si>
  <si>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</si>
  <si>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</si>
  <si>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</si>
  <si>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</si>
  <si>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</si>
  <si>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</si>
  <si>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</si>
  <si>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</si>
  <si>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</si>
  <si>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</si>
  <si>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</si>
  <si>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</si>
  <si>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</si>
  <si>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</si>
  <si>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</si>
  <si>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</si>
  <si>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</si>
  <si>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</si>
  <si>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</si>
  <si>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</si>
  <si>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</si>
  <si>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</si>
  <si>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</si>
  <si>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</si>
  <si>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</si>
  <si>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</si>
  <si>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</si>
  <si>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</si>
  <si>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</si>
  <si>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</si>
  <si>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</si>
  <si>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</si>
  <si>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</si>
  <si>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</si>
  <si>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</si>
  <si>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</si>
  <si>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</si>
  <si>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</si>
  <si>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</si>
  <si>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</si>
  <si>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</si>
  <si>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</si>
  <si>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</si>
  <si>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</si>
  <si>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</si>
  <si>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</si>
  <si>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</si>
  <si>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</si>
  <si>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</si>
  <si>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</si>
  <si>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</si>
  <si>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</si>
  <si>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</si>
  <si>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</si>
  <si>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</si>
  <si>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</si>
  <si>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</si>
  <si>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</si>
  <si>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</si>
  <si>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</si>
  <si>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</si>
  <si>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</si>
  <si>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</si>
  <si>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</si>
  <si>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</si>
  <si>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</si>
  <si>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</si>
  <si>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</si>
  <si>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</si>
  <si>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</si>
  <si>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</si>
  <si>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</si>
  <si>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</si>
  <si>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</si>
  <si>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</si>
  <si>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</si>
  <si>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</si>
  <si>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</si>
  <si>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</si>
  <si>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</si>
  <si>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</si>
  <si>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</si>
  <si>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</si>
  <si>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</si>
  <si>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</si>
  <si>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</si>
  <si>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</si>
  <si>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</si>
  <si>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</si>
  <si>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</si>
  <si>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</si>
  <si>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</si>
  <si>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</si>
  <si>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</si>
  <si>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</si>
  <si>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</si>
  <si>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</si>
  <si>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</si>
  <si>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</si>
  <si>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</si>
  <si>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</si>
  <si>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</si>
  <si>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</si>
  <si>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</si>
  <si>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</si>
  <si>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</si>
  <si>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</si>
  <si>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</si>
  <si>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</si>
  <si>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</si>
  <si>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</si>
  <si>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</si>
  <si>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</si>
  <si>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</si>
  <si>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</si>
  <si>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</si>
  <si>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</si>
  <si>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</si>
  <si>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</si>
  <si>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</si>
  <si>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</si>
  <si>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</si>
  <si>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</si>
  <si>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</si>
  <si>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</si>
  <si>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</si>
  <si>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</si>
  <si>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</si>
  <si>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</si>
  <si>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</si>
  <si>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</si>
  <si>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</si>
  <si>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</si>
  <si>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</si>
  <si>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</si>
  <si>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</si>
  <si>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</si>
  <si>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</si>
  <si>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</si>
  <si>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</si>
  <si>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</si>
  <si>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</si>
  <si>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</si>
  <si>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</si>
  <si>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</si>
  <si>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</si>
  <si>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</si>
  <si>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</si>
  <si>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</si>
  <si>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</si>
  <si>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</si>
  <si>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</si>
  <si>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</si>
  <si>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</si>
  <si>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</si>
  <si>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</si>
  <si>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</si>
  <si>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</si>
  <si>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</si>
  <si>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</si>
  <si>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</si>
  <si>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</si>
  <si>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</si>
  <si>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</si>
  <si>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</si>
  <si>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</si>
  <si>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</si>
  <si>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</si>
  <si>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</si>
  <si>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</si>
  <si>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</si>
  <si>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</si>
  <si>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</si>
  <si>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</si>
  <si>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</si>
  <si>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</si>
  <si>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</si>
  <si>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</si>
  <si>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</si>
  <si>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</si>
  <si>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</si>
  <si>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</si>
  <si>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</si>
  <si>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</si>
  <si>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</si>
  <si>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</si>
  <si>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</si>
  <si>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</si>
  <si>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</si>
  <si>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</si>
  <si>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</si>
  <si>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</si>
  <si>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</si>
  <si>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</si>
  <si>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</si>
  <si>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</si>
  <si>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</si>
  <si>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</si>
  <si>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</si>
  <si>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</si>
  <si>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</si>
  <si>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</si>
  <si>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</si>
  <si>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</si>
  <si>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</si>
  <si>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</si>
  <si>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</si>
  <si>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 xml:space="preserve">Licdo. Francisco D. Rafael Alcala </t>
  </si>
  <si>
    <t xml:space="preserve">Licdo. Joanel A. George Castillo </t>
  </si>
  <si>
    <t>Enc. Interino Presupuesto</t>
  </si>
  <si>
    <t>Licdo. Jesús David Alejo Reinoso</t>
  </si>
  <si>
    <t>Coordinador Adm. Interino</t>
  </si>
  <si>
    <t>Al mes de Agosto 2023</t>
  </si>
  <si>
    <t>Fecha de registro: hasta el 31 de Agosto del 2023</t>
  </si>
  <si>
    <t>Fecha de imputación: hasta el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</si>
</sst>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zoomScale="85" zoomScaleNormal="85" zoomScaleSheetLayoutView="100" workbookViewId="0">
      <selection activeCell="B103" sqref="B103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243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21364471298.540005</v>
      </c>
      <c r="D14" s="27">
        <f>+D16+D22+D32+D42+D58+D68+D50+D73+D76+D82+D85+D88</f>
        <v>1011551132.25</v>
      </c>
      <c r="E14" s="27">
        <f>+E16+E22+E32+E42+E58+E68+E50+E73+E76+E82+E85+E88</f>
        <v>1999931242.2</v>
      </c>
      <c r="F14" s="27">
        <f>+F16+F22+F32+F42+F58+F68+F50+F73+F76+F82+F85+F88</f>
        <v>3317173406.2599998</v>
      </c>
      <c r="G14" s="27">
        <f t="shared" si="0"/>
        <v>2451212842.5000005</v>
      </c>
      <c r="H14" s="27">
        <f t="shared" si="0"/>
        <v>2587899044.8899999</v>
      </c>
      <c r="I14" s="27">
        <f t="shared" si="0"/>
        <v>2593857790.9399996</v>
      </c>
      <c r="J14" s="27">
        <f t="shared" si="0"/>
        <v>3481559285.8200002</v>
      </c>
      <c r="K14" s="27">
        <f t="shared" si="0"/>
        <v>3921286553.6799998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562340889.32999992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74944080.930000007</v>
      </c>
      <c r="J16" s="15">
        <f t="shared" si="1"/>
        <v>66495283.029999994</v>
      </c>
      <c r="K16" s="15">
        <f t="shared" si="1"/>
        <v>69209261.439999998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442559327.90999997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58494416.310000002</v>
      </c>
      <c r="J17" s="28">
        <f>IFERROR(VLOOKUP($A17,Sheet5!$A:$O,9,0),0)</f>
        <v>56432752.289999999</v>
      </c>
      <c r="K17" s="28">
        <f>IFERROR(VLOOKUP($A17,Sheet5!$A:$O,10,0),0)</f>
        <v>54980005.780000001</v>
      </c>
      <c r="L17" s="28">
        <f>IFERROR(VLOOKUP($A17,Sheet5!$A:$O,11,0),0)</f>
        <v>0</v>
      </c>
      <c r="M17" s="28">
        <f>IFERROR(VLOOKUP($A17,Sheet5!$A:$O,12,0),0)</f>
        <v>0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50173185.380000003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7924118.4100000001</v>
      </c>
      <c r="J18" s="28">
        <f>IFERROR(VLOOKUP($A18,Sheet5!$A:$O,9,0),0)</f>
        <v>1499889.48</v>
      </c>
      <c r="K18" s="28">
        <f>IFERROR(VLOOKUP($A18,Sheet5!$A:$O,10,0),0)</f>
        <v>2381873.56</v>
      </c>
      <c r="L18" s="28">
        <f>IFERROR(VLOOKUP($A18,Sheet5!$A:$O,11,0),0)</f>
        <v>0</v>
      </c>
      <c r="M18" s="28">
        <f>IFERROR(VLOOKUP($A18,Sheet5!$A:$O,12,0),0)</f>
        <v>0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8383614.8499999996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8383614.8499999996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3068762.25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3068762.25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58155998.939999998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8525546.2100000009</v>
      </c>
      <c r="J21" s="28">
        <f>IFERROR(VLOOKUP($A21,Sheet5!$A:$O,9,0),0)</f>
        <v>8562641.2599999998</v>
      </c>
      <c r="K21" s="28">
        <f>IFERROR(VLOOKUP($A21,Sheet5!$A:$O,10,0),0)</f>
        <v>395005</v>
      </c>
      <c r="L21" s="28">
        <f>IFERROR(VLOOKUP($A21,Sheet5!$A:$O,11,0),0)</f>
        <v>0</v>
      </c>
      <c r="M21" s="28">
        <f>IFERROR(VLOOKUP($A21,Sheet5!$A:$O,12,0),0)</f>
        <v>0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19547496024.260002</v>
      </c>
      <c r="D22" s="29">
        <f t="shared" ref="D22:O22" si="2">SUM(D23:D31)</f>
        <v>945660992.15999997</v>
      </c>
      <c r="E22" s="29">
        <f t="shared" si="2"/>
        <v>1800769004.52</v>
      </c>
      <c r="F22" s="15">
        <f t="shared" si="2"/>
        <v>2901928643.3999996</v>
      </c>
      <c r="G22" s="15">
        <f t="shared" si="2"/>
        <v>2198753552.2800002</v>
      </c>
      <c r="H22" s="15">
        <f t="shared" si="2"/>
        <v>2288508459.0700002</v>
      </c>
      <c r="I22" s="15">
        <f t="shared" si="2"/>
        <v>2432637359.3100004</v>
      </c>
      <c r="J22" s="15">
        <f>SUM(J23:J31)</f>
        <v>3280102869.1199999</v>
      </c>
      <c r="K22" s="15">
        <f t="shared" si="2"/>
        <v>3699135144.4000001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22769978.120000001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944468.58</v>
      </c>
      <c r="J23" s="28">
        <f>IFERROR(VLOOKUP($A23,Sheet5!$A:$O,9,0),0)</f>
        <v>5346602.47</v>
      </c>
      <c r="K23" s="28">
        <f>IFERROR(VLOOKUP($A23,Sheet5!$A:$O,10,0),0)</f>
        <v>1670115</v>
      </c>
      <c r="L23" s="28">
        <f>IFERROR(VLOOKUP($A23,Sheet5!$A:$O,11,0),0)</f>
        <v>0</v>
      </c>
      <c r="M23" s="28">
        <f>IFERROR(VLOOKUP($A23,Sheet5!$A:$O,12,0),0)</f>
        <v>0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8104956.4100000001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995920</v>
      </c>
      <c r="J24" s="28">
        <f>IFERROR(VLOOKUP($A24,Sheet5!$A:$O,9,0),0)</f>
        <v>3370196.82</v>
      </c>
      <c r="K24" s="28">
        <f>IFERROR(VLOOKUP($A24,Sheet5!$A:$O,10,0),0)</f>
        <v>563000</v>
      </c>
      <c r="L24" s="28">
        <f>IFERROR(VLOOKUP($A24,Sheet5!$A:$O,11,0),0)</f>
        <v>0</v>
      </c>
      <c r="M24" s="28">
        <f>IFERROR(VLOOKUP($A24,Sheet5!$A:$O,12,0),0)</f>
        <v>0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26119636.059999999</v>
      </c>
      <c r="D25" s="28">
        <f>IFERROR(VLOOKUP($A25,Sheet5!$A:$O,3,0),0)</f>
        <v>0</v>
      </c>
      <c r="E25" s="28">
        <f>IFERROR(VLOOKUP($A25,Sheet5!$A:$O,4,0),0)</f>
        <v>952795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969100</v>
      </c>
      <c r="I25" s="28">
        <f>IFERROR(VLOOKUP($A25,Sheet5!$A:$O,8,0),0)</f>
        <v>2799562.5</v>
      </c>
      <c r="J25" s="28">
        <f>IFERROR(VLOOKUP($A25,Sheet5!$A:$O,9,0),0)</f>
        <v>6403825</v>
      </c>
      <c r="K25" s="28">
        <f>IFERROR(VLOOKUP($A25,Sheet5!$A:$O,10,0),0)</f>
        <v>12191500.18</v>
      </c>
      <c r="L25" s="28">
        <f>IFERROR(VLOOKUP($A25,Sheet5!$A:$O,11,0),0)</f>
        <v>0</v>
      </c>
      <c r="M25" s="28">
        <f>IFERROR(VLOOKUP($A25,Sheet5!$A:$O,12,0),0)</f>
        <v>0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4727739.9400000004</v>
      </c>
      <c r="D26" s="28">
        <f>IFERROR(VLOOKUP($A26,Sheet5!$A:$O,3,0),0)</f>
        <v>0</v>
      </c>
      <c r="E26" s="28">
        <f>IFERROR(VLOOKUP($A26,Sheet5!$A:$O,4,0),0)</f>
        <v>3136850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41000</v>
      </c>
      <c r="I26" s="28">
        <f>IFERROR(VLOOKUP($A26,Sheet5!$A:$O,8,0),0)</f>
        <v>100000</v>
      </c>
      <c r="J26" s="28">
        <f>IFERROR(VLOOKUP($A26,Sheet5!$A:$O,9,0),0)</f>
        <v>240750</v>
      </c>
      <c r="K26" s="28">
        <f>IFERROR(VLOOKUP($A26,Sheet5!$A:$O,10,0),0)</f>
        <v>272489.94</v>
      </c>
      <c r="L26" s="28">
        <f>IFERROR(VLOOKUP($A26,Sheet5!$A:$O,11,0),0)</f>
        <v>0</v>
      </c>
      <c r="M26" s="28">
        <f>IFERROR(VLOOKUP($A26,Sheet5!$A:$O,12,0),0)</f>
        <v>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21928703.740000002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4105584.8</v>
      </c>
      <c r="I27" s="28">
        <f>IFERROR(VLOOKUP($A27,Sheet5!$A:$O,8,0),0)</f>
        <v>4950848.53</v>
      </c>
      <c r="J27" s="28">
        <f>IFERROR(VLOOKUP($A27,Sheet5!$A:$O,9,0),0)</f>
        <v>1116620.78</v>
      </c>
      <c r="K27" s="28">
        <f>IFERROR(VLOOKUP($A27,Sheet5!$A:$O,10,0),0)</f>
        <v>1520559.98</v>
      </c>
      <c r="L27" s="28">
        <f>IFERROR(VLOOKUP($A27,Sheet5!$A:$O,11,0),0)</f>
        <v>0</v>
      </c>
      <c r="M27" s="28">
        <f>IFERROR(VLOOKUP($A27,Sheet5!$A:$O,12,0),0)</f>
        <v>0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11045884.590000002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206103.98</v>
      </c>
      <c r="J28" s="28">
        <f>IFERROR(VLOOKUP($A28,Sheet5!$A:$O,9,0),0)</f>
        <v>44025.15</v>
      </c>
      <c r="K28" s="28">
        <f>IFERROR(VLOOKUP($A28,Sheet5!$A:$O,10,0),0)</f>
        <v>1085004.6499999999</v>
      </c>
      <c r="L28" s="28">
        <f>IFERROR(VLOOKUP($A28,Sheet5!$A:$O,11,0),0)</f>
        <v>0</v>
      </c>
      <c r="M28" s="28">
        <f>IFERROR(VLOOKUP($A28,Sheet5!$A:$O,12,0),0)</f>
        <v>0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3631329797.5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2134657.96</v>
      </c>
      <c r="J29" s="28">
        <f>IFERROR(VLOOKUP($A29,Sheet5!$A:$O,9,0),0)</f>
        <v>14160</v>
      </c>
      <c r="K29" s="28">
        <f>IFERROR(VLOOKUP($A29,Sheet5!$A:$O,10,0),0)</f>
        <v>3626058549.0599999</v>
      </c>
      <c r="L29" s="28">
        <f>IFERROR(VLOOKUP($A29,Sheet5!$A:$O,11,0),0)</f>
        <v>0</v>
      </c>
      <c r="M29" s="28">
        <f>IFERROR(VLOOKUP($A29,Sheet5!$A:$O,12,0),0)</f>
        <v>0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5495067.5299999993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0</v>
      </c>
      <c r="J30" s="28">
        <f>IFERROR(VLOOKUP($A30,Sheet5!$A:$O,9,0),0)</f>
        <v>441850.73</v>
      </c>
      <c r="K30" s="28">
        <f>IFERROR(VLOOKUP($A30,Sheet5!$A:$O,10,0),0)</f>
        <v>0</v>
      </c>
      <c r="L30" s="28">
        <f>IFERROR(VLOOKUP($A30,Sheet5!$A:$O,11,0),0)</f>
        <v>0</v>
      </c>
      <c r="M30" s="28">
        <f>IFERROR(VLOOKUP($A30,Sheet5!$A:$O,12,0),0)</f>
        <v>0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15815974260.370001</v>
      </c>
      <c r="D31" s="28">
        <f>IFERROR(VLOOKUP($A31,Sheet5!$A:$O,3,0),0)</f>
        <v>935384307.50999999</v>
      </c>
      <c r="E31" s="28">
        <f>IFERROR(VLOOKUP($A31,Sheet5!$A:$O,4,0),0)</f>
        <v>1786576001.2</v>
      </c>
      <c r="F31" s="28">
        <f>IFERROR(VLOOKUP($A31,Sheet5!$A:$O,5,0),0)</f>
        <v>2890751837.4699998</v>
      </c>
      <c r="G31" s="28">
        <f>IFERROR(VLOOKUP($A31,Sheet5!$A:$O,6,0),0)</f>
        <v>2185828469.4200001</v>
      </c>
      <c r="H31" s="28">
        <f>IFERROR(VLOOKUP($A31,Sheet5!$A:$O,7,0),0)</f>
        <v>2278029083.25</v>
      </c>
      <c r="I31" s="28">
        <f>IFERROR(VLOOKUP($A31,Sheet5!$A:$O,8,0),0)</f>
        <v>2420505797.7600002</v>
      </c>
      <c r="J31" s="28">
        <f>IFERROR(VLOOKUP($A31,Sheet5!$A:$O,9,0),0)</f>
        <v>3263124838.1700001</v>
      </c>
      <c r="K31" s="28">
        <f>IFERROR(VLOOKUP($A31,Sheet5!$A:$O,10,0),0)</f>
        <v>55773925.590000004</v>
      </c>
      <c r="L31" s="28">
        <f>IFERROR(VLOOKUP($A31,Sheet5!$A:$O,11,0),0)</f>
        <v>0</v>
      </c>
      <c r="M31" s="28">
        <f>IFERROR(VLOOKUP($A31,Sheet5!$A:$O,12,0),0)</f>
        <v>0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932797621.44000006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130440615.34999999</v>
      </c>
      <c r="I32" s="15">
        <f t="shared" si="4"/>
        <v>85785915.989999995</v>
      </c>
      <c r="J32" s="15">
        <f t="shared" si="4"/>
        <v>134450332.03999999</v>
      </c>
      <c r="K32" s="15">
        <f t="shared" si="4"/>
        <v>144990087.68000001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5572593.71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284009.52</v>
      </c>
      <c r="J33" s="28">
        <f>IFERROR(VLOOKUP($A33,Sheet5!$A:$O,9,0),0)</f>
        <v>0</v>
      </c>
      <c r="K33" s="28">
        <f>IFERROR(VLOOKUP($A33,Sheet5!$A:$O,10,0),0)</f>
        <v>4182457.56</v>
      </c>
      <c r="L33" s="28">
        <f>IFERROR(VLOOKUP($A33,Sheet5!$A:$O,11,0),0)</f>
        <v>0</v>
      </c>
      <c r="M33" s="28">
        <f>IFERROR(VLOOKUP($A33,Sheet5!$A:$O,12,0),0)</f>
        <v>0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422318436.5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59585044.359999999</v>
      </c>
      <c r="I34" s="28">
        <f>IFERROR(VLOOKUP($A34,Sheet5!$A:$O,8,0),0)</f>
        <v>75586339.329999998</v>
      </c>
      <c r="J34" s="28">
        <f>IFERROR(VLOOKUP($A34,Sheet5!$A:$O,9,0),0)</f>
        <v>118883064.86</v>
      </c>
      <c r="K34" s="28">
        <f>IFERROR(VLOOKUP($A34,Sheet5!$A:$O,10,0),0)</f>
        <v>0</v>
      </c>
      <c r="L34" s="28">
        <f>IFERROR(VLOOKUP($A34,Sheet5!$A:$O,11,0),0)</f>
        <v>0</v>
      </c>
      <c r="M34" s="28">
        <f>IFERROR(VLOOKUP($A34,Sheet5!$A:$O,12,0),0)</f>
        <v>0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7358979.1399999997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5989117.1399999997</v>
      </c>
      <c r="K35" s="28">
        <f>IFERROR(VLOOKUP($A35,Sheet5!$A:$O,10,0),0)</f>
        <v>374532</v>
      </c>
      <c r="L35" s="28">
        <f>IFERROR(VLOOKUP($A35,Sheet5!$A:$O,11,0),0)</f>
        <v>0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10873047.23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301500</v>
      </c>
      <c r="K36" s="28">
        <f>IFERROR(VLOOKUP($A36,Sheet5!$A:$O,10,0),0)</f>
        <v>3018172</v>
      </c>
      <c r="L36" s="28">
        <f>IFERROR(VLOOKUP($A36,Sheet5!$A:$O,11,0),0)</f>
        <v>0</v>
      </c>
      <c r="M36" s="28">
        <f>IFERROR(VLOOKUP($A36,Sheet5!$A:$O,12,0),0)</f>
        <v>0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16895001.02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16836201.620000001</v>
      </c>
      <c r="L37" s="28">
        <f>IFERROR(VLOOKUP($A37,Sheet5!$A:$O,11,0),0)</f>
        <v>0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204352.08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2421.36</v>
      </c>
      <c r="J38" s="28">
        <f>IFERROR(VLOOKUP($A38,Sheet5!$A:$O,9,0),0)</f>
        <v>0</v>
      </c>
      <c r="K38" s="28">
        <f>IFERROR(VLOOKUP($A38,Sheet5!$A:$O,10,0),0)</f>
        <v>39512.5</v>
      </c>
      <c r="L38" s="28">
        <f>IFERROR(VLOOKUP($A38,Sheet5!$A:$O,11,0),0)</f>
        <v>0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132856641.56999999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120359993.59999999</v>
      </c>
      <c r="L39" s="28">
        <f>IFERROR(VLOOKUP($A39,Sheet5!$A:$O,11,0),0)</f>
        <v>0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336718570.19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69913732.319999993</v>
      </c>
      <c r="I41" s="28">
        <f>IFERROR(VLOOKUP($A41,Sheet5!$A:$O,8,0),0)</f>
        <v>9913145.7799999993</v>
      </c>
      <c r="J41" s="28">
        <f>IFERROR(VLOOKUP($A41,Sheet5!$A:$O,9,0),0)</f>
        <v>9276650.0399999991</v>
      </c>
      <c r="K41" s="28">
        <f>IFERROR(VLOOKUP($A41,Sheet5!$A:$O,10,0),0)</f>
        <v>179218.4</v>
      </c>
      <c r="L41" s="28">
        <f>IFERROR(VLOOKUP($A41,Sheet5!$A:$O,11,0),0)</f>
        <v>0</v>
      </c>
      <c r="M41" s="28">
        <f>IFERROR(VLOOKUP($A41,Sheet5!$A:$O,12,0),0)</f>
        <v>0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305980959.43000007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64538517.119999997</v>
      </c>
      <c r="I42" s="15">
        <f t="shared" si="6"/>
        <v>19434.72</v>
      </c>
      <c r="J42" s="15">
        <f t="shared" si="6"/>
        <v>475401.63</v>
      </c>
      <c r="K42" s="15">
        <f t="shared" si="6"/>
        <v>7952060.1600000001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761444.47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19434.72</v>
      </c>
      <c r="J43" s="28">
        <f>IFERROR(VLOOKUP($A43,Sheet5!$A:$O,9,0),0)</f>
        <v>475401.63</v>
      </c>
      <c r="K43" s="28">
        <f>IFERROR(VLOOKUP($A43,Sheet5!$A:$O,10,0),0)</f>
        <v>183870</v>
      </c>
      <c r="L43" s="28">
        <f>IFERROR(VLOOKUP($A43,Sheet5!$A:$O,11,0),0)</f>
        <v>0</v>
      </c>
      <c r="M43" s="28">
        <f>IFERROR(VLOOKUP($A43,Sheet5!$A:$O,12,0),0)</f>
        <v>0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305219514.96000004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64491344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7768190.1600000001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15855804.08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470999.99</v>
      </c>
      <c r="J58" s="15">
        <f t="shared" si="10"/>
        <v>35400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554371.07999999996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0</v>
      </c>
      <c r="L59" s="28">
        <f>IFERROR(VLOOKUP($A59,Sheet5!$A:$O,11,0),0)</f>
        <v>0</v>
      </c>
      <c r="M59" s="28">
        <f>IFERROR(VLOOKUP($A59,Sheet5!$A:$O,12,0),0)</f>
        <v>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0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0</v>
      </c>
      <c r="L60" s="28">
        <f>IFERROR(VLOOKUP($A60,Sheet5!$A:$O,11,0),0)</f>
        <v>0</v>
      </c>
      <c r="M60" s="28">
        <f>IFERROR(VLOOKUP($A60,Sheet5!$A:$O,12,0),0)</f>
        <v>0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12537692.83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0</v>
      </c>
      <c r="L61" s="28">
        <f>IFERROR(VLOOKUP($A61,Sheet5!$A:$O,11,0),0)</f>
        <v>0</v>
      </c>
      <c r="M61" s="28">
        <f>IFERROR(VLOOKUP($A61,Sheet5!$A:$O,12,0),0)</f>
        <v>0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0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0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2736457.3899999997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470999.99</v>
      </c>
      <c r="J63" s="28">
        <f>IFERROR(VLOOKUP($A63,Sheet5!$A:$O,9,0),0)</f>
        <v>35400</v>
      </c>
      <c r="K63" s="28">
        <f>IFERROR(VLOOKUP($A63,Sheet5!$A:$O,10,0),0)</f>
        <v>0</v>
      </c>
      <c r="L63" s="28">
        <f>IFERROR(VLOOKUP($A63,Sheet5!$A:$O,11,0),0)</f>
        <v>0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21364471298.540005</v>
      </c>
      <c r="D92" s="12">
        <f t="shared" ref="D92:K92" si="15">+D16+D22+D32+D42+D58+D68+D50+D73+D76+D82+D85+D88</f>
        <v>1011551132.25</v>
      </c>
      <c r="E92" s="12">
        <f t="shared" si="15"/>
        <v>1999931242.2</v>
      </c>
      <c r="F92" s="12">
        <f>+F16+F22+F32+F42+F58+F68+F50+F73+F76+F82+F85+F88</f>
        <v>3317173406.2599998</v>
      </c>
      <c r="G92" s="12">
        <f t="shared" si="15"/>
        <v>2451212842.5000005</v>
      </c>
      <c r="H92" s="12">
        <f t="shared" si="15"/>
        <v>2587899044.8899999</v>
      </c>
      <c r="I92" s="12">
        <f t="shared" si="15"/>
        <v>2593857790.9399996</v>
      </c>
      <c r="J92" s="12">
        <f t="shared" si="15"/>
        <v>3481559285.8200002</v>
      </c>
      <c r="K92" s="12">
        <f t="shared" si="15"/>
        <v>3921286553.6799998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244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245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241</v>
      </c>
      <c r="C110" s="40"/>
      <c r="D110" s="40"/>
      <c r="E110" s="41" t="s">
        <v>238</v>
      </c>
      <c r="F110" s="40"/>
      <c r="J110" s="41" t="s">
        <v>239</v>
      </c>
      <c r="K110" s="40"/>
    </row>
    <row r="111" spans="1:11" ht="23.25" customHeight="1" x14ac:dyDescent="0.35">
      <c r="A111" s="39"/>
      <c r="B111" s="40" t="s">
        <v>242</v>
      </c>
      <c r="C111" s="40"/>
      <c r="D111" s="40"/>
      <c r="E111" s="40" t="s">
        <v>237</v>
      </c>
      <c r="F111" s="40"/>
      <c r="J111" s="40" t="s">
        <v>240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70" zoomScaleNormal="70" workbookViewId="0">
      <selection activeCell="H44" sqref="H44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>
        <v>58494416.310000002</v>
      </c>
      <c r="I2" s="13">
        <v>56432752.289999999</v>
      </c>
      <c r="J2" s="6">
        <v>54980005.780000001</v>
      </c>
      <c r="K2" s="6"/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>
        <v>7924118.4100000001</v>
      </c>
      <c r="I3" s="13">
        <v>1499889.48</v>
      </c>
      <c r="J3" s="6">
        <v>2381873.56</v>
      </c>
      <c r="K3" s="6"/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6">
        <v>8383614.8499999996</v>
      </c>
      <c r="K4" s="6"/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6">
        <v>3068762.25</v>
      </c>
      <c r="K5" s="6"/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>
        <v>8525546.2100000009</v>
      </c>
      <c r="I6" s="13">
        <v>8562641.2599999998</v>
      </c>
      <c r="J6" s="6">
        <v>395005</v>
      </c>
      <c r="K6" s="6"/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>
        <v>944468.58</v>
      </c>
      <c r="I7" s="13">
        <v>5346602.47</v>
      </c>
      <c r="J7" s="6">
        <v>1670115</v>
      </c>
      <c r="K7" s="6"/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>
        <v>995920</v>
      </c>
      <c r="I8" s="13">
        <v>3370196.82</v>
      </c>
      <c r="J8" s="6">
        <v>563000</v>
      </c>
      <c r="K8" s="6"/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0</v>
      </c>
      <c r="D9" s="13">
        <v>952795</v>
      </c>
      <c r="E9" s="52">
        <v>434650</v>
      </c>
      <c r="F9" s="13">
        <v>2368203.38</v>
      </c>
      <c r="G9" s="13">
        <v>969100</v>
      </c>
      <c r="H9" s="13">
        <v>2799562.5</v>
      </c>
      <c r="I9" s="13">
        <v>6403825</v>
      </c>
      <c r="J9" s="6">
        <v>12191500.18</v>
      </c>
      <c r="K9" s="6"/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0</v>
      </c>
      <c r="D10" s="13">
        <v>3136850</v>
      </c>
      <c r="E10" s="13">
        <v>14250</v>
      </c>
      <c r="F10" s="13">
        <v>922400</v>
      </c>
      <c r="G10" s="13">
        <v>41000</v>
      </c>
      <c r="H10" s="13">
        <v>100000</v>
      </c>
      <c r="I10" s="13">
        <v>240750</v>
      </c>
      <c r="J10" s="6">
        <v>272489.94</v>
      </c>
      <c r="K10" s="6"/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4105584.8</v>
      </c>
      <c r="H11" s="52">
        <v>4950848.53</v>
      </c>
      <c r="I11" s="13">
        <v>1116620.78</v>
      </c>
      <c r="J11" s="6">
        <v>1520559.98</v>
      </c>
      <c r="K11" s="6"/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>
        <v>206103.98</v>
      </c>
      <c r="I12" s="13">
        <v>44025.15</v>
      </c>
      <c r="J12" s="6">
        <v>1085004.6499999999</v>
      </c>
      <c r="K12" s="6"/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>
        <v>2134657.96</v>
      </c>
      <c r="I13" s="13">
        <v>14160</v>
      </c>
      <c r="J13" s="6">
        <v>3626058549.0599999</v>
      </c>
      <c r="K13" s="6"/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>
        <v>0</v>
      </c>
      <c r="I14" s="13">
        <v>441850.73</v>
      </c>
      <c r="J14" s="6">
        <v>0</v>
      </c>
      <c r="K14" s="6"/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935384307.50999999</v>
      </c>
      <c r="D15" s="13">
        <v>1786576001.2</v>
      </c>
      <c r="E15" s="13">
        <v>2890751837.4699998</v>
      </c>
      <c r="F15" s="13">
        <v>2185828469.4200001</v>
      </c>
      <c r="G15" s="13">
        <v>2278029083.25</v>
      </c>
      <c r="H15" s="13">
        <v>2420505797.7600002</v>
      </c>
      <c r="I15" s="13">
        <v>3263124838.1700001</v>
      </c>
      <c r="J15" s="6">
        <v>55773925.590000004</v>
      </c>
      <c r="K15" s="6"/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>
        <v>284009.52</v>
      </c>
      <c r="I16" s="13">
        <v>0</v>
      </c>
      <c r="J16" s="6">
        <v>4182457.56</v>
      </c>
      <c r="K16" s="6"/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59585044.359999999</v>
      </c>
      <c r="H17" s="13">
        <v>75586339.329999998</v>
      </c>
      <c r="I17" s="13">
        <v>118883064.86</v>
      </c>
      <c r="J17" s="6">
        <v>0</v>
      </c>
      <c r="K17" s="6"/>
      <c r="L17" s="6"/>
      <c r="M17" s="6"/>
      <c r="N17" s="6"/>
      <c r="O17" s="6"/>
    </row>
    <row r="18" spans="1:15" x14ac:dyDescent="0.25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>
        <v>0</v>
      </c>
      <c r="I18" s="13">
        <v>5989117.1399999997</v>
      </c>
      <c r="J18" s="6">
        <v>374532</v>
      </c>
      <c r="K18" s="6"/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>
        <v>0</v>
      </c>
      <c r="I19" s="52">
        <v>301500</v>
      </c>
      <c r="J19" s="6">
        <v>3018172</v>
      </c>
      <c r="K19" s="6"/>
      <c r="L19" s="6"/>
      <c r="M19" s="6"/>
      <c r="N19" s="6"/>
      <c r="O19" s="6"/>
    </row>
    <row r="20" spans="1:15" x14ac:dyDescent="0.25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>
        <v>0</v>
      </c>
      <c r="I20" s="13">
        <v>0</v>
      </c>
      <c r="J20" s="6">
        <v>16836201.620000001</v>
      </c>
      <c r="K20" s="6"/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>
        <v>2421.36</v>
      </c>
      <c r="I21" s="52">
        <v>0</v>
      </c>
      <c r="J21" s="6">
        <v>39512.5</v>
      </c>
      <c r="K21" s="6"/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>
        <v>0</v>
      </c>
      <c r="I22" s="13">
        <v>0</v>
      </c>
      <c r="J22" s="6">
        <v>120359993.59999999</v>
      </c>
      <c r="K22" s="6"/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69913732.319999993</v>
      </c>
      <c r="H23" s="13">
        <v>9913145.7799999993</v>
      </c>
      <c r="I23" s="13">
        <v>9276650.0399999991</v>
      </c>
      <c r="J23" s="6">
        <v>179218.4</v>
      </c>
      <c r="K23" s="6"/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>
        <v>19434.72</v>
      </c>
      <c r="I24" s="52">
        <v>475401.63</v>
      </c>
      <c r="J24" s="6">
        <v>183870</v>
      </c>
      <c r="K24" s="6"/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64491344</v>
      </c>
      <c r="H25" s="13">
        <v>0</v>
      </c>
      <c r="I25" s="52">
        <v>0</v>
      </c>
      <c r="J25" s="6">
        <v>7768190.1600000001</v>
      </c>
      <c r="K25" s="6"/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>
        <v>0</v>
      </c>
      <c r="I26" s="52">
        <v>0</v>
      </c>
      <c r="J26" s="6">
        <v>0</v>
      </c>
      <c r="K26" s="6"/>
      <c r="L26" s="6"/>
      <c r="M26" s="6"/>
      <c r="N26" s="6"/>
      <c r="O26" s="6"/>
    </row>
    <row r="27" spans="1:15" x14ac:dyDescent="0.25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">
        <v>0</v>
      </c>
      <c r="K27" s="6"/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>
        <v>0</v>
      </c>
      <c r="I28" s="52">
        <v>0</v>
      </c>
      <c r="J28" s="6">
        <v>0</v>
      </c>
      <c r="K28" s="6"/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6"/>
      <c r="K29" s="6"/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>
        <v>470999.99</v>
      </c>
      <c r="I30" s="52">
        <v>35400</v>
      </c>
      <c r="J30" s="6"/>
      <c r="K30" s="6"/>
      <c r="L30" s="6"/>
      <c r="M30" s="6"/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>
        <v>0</v>
      </c>
      <c r="I31" s="52">
        <v>0</v>
      </c>
      <c r="J31" s="6"/>
      <c r="K31" s="6"/>
      <c r="L31" s="6"/>
      <c r="M31" s="6"/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6"/>
      <c r="K32" s="6"/>
      <c r="L32" s="6"/>
      <c r="M32" s="6"/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>
        <v>0</v>
      </c>
      <c r="I33" s="52">
        <v>0</v>
      </c>
      <c r="J33" s="6"/>
      <c r="K33" s="6"/>
      <c r="L33" s="6"/>
      <c r="M33" s="6"/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6"/>
      <c r="K34" s="6"/>
      <c r="L34" s="6"/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1011551132.25</v>
      </c>
      <c r="D37" s="6">
        <f t="shared" ref="D37:I37" si="0">SUM(D2:D36)</f>
        <v>1999931242.1999998</v>
      </c>
      <c r="E37" s="6">
        <f t="shared" si="0"/>
        <v>3317173406.2599998</v>
      </c>
      <c r="F37" s="6">
        <f>SUM(F2:F36)</f>
        <v>2451212842.5000005</v>
      </c>
      <c r="G37" s="6">
        <f t="shared" si="0"/>
        <v>2587899044.8900003</v>
      </c>
      <c r="H37" s="6">
        <f>SUM(H2:H36)</f>
        <v>2593857790.9400001</v>
      </c>
      <c r="I37" s="6">
        <f t="shared" si="0"/>
        <v>3481559285.8200002</v>
      </c>
      <c r="J37" s="6">
        <f t="shared" ref="J37:O37" si="1">SUM(J2:J36)</f>
        <v>3921286553.6799998</v>
      </c>
      <c r="K37" s="6">
        <f t="shared" si="1"/>
        <v>0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2023-07-07T12:11:05Z</cp:lastPrinted>
  <dcterms:created xsi:type="dcterms:W3CDTF">2018-04-17T18:57:16Z</dcterms:created>
  <dcterms:modified xsi:type="dcterms:W3CDTF">2023-09-06T16:51:11Z</dcterms:modified>
</cp:coreProperties>
</file>