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2023\Reporte de Cierre Mayo\"/>
    </mc:Choice>
  </mc:AlternateContent>
  <bookViews>
    <workbookView xWindow="-120" yWindow="-120" windowWidth="29040" windowHeight="15840" tabRatio="779"/>
  </bookViews>
  <sheets>
    <sheet name="Plantilla Ejecución " sheetId="3" r:id="rId1"/>
    <sheet name="Plantilla Presupuesto año 2020" sheetId="9" state="hidden" r:id="rId2"/>
    <sheet name="Sheet5" sheetId="8" r:id="rId3"/>
  </sheets>
  <externalReferences>
    <externalReference r:id="rId4"/>
  </externalReference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3" l="1"/>
  <c r="F17" i="3"/>
  <c r="E17" i="3"/>
  <c r="J111" i="3"/>
  <c r="J110" i="3"/>
  <c r="E111" i="3"/>
  <c r="E110" i="3"/>
  <c r="B110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D14" i="3" s="1"/>
  <c r="O42" i="3"/>
  <c r="O32" i="3"/>
  <c r="O22" i="3"/>
  <c r="O16" i="3"/>
  <c r="F92" i="3" l="1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<sst xmlns="http://schemas.openxmlformats.org/spreadsheetml/2006/main" count="378" uniqueCount="241">
  <si>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</si>
  <si>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</si>
  <si>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</si>
  <si>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</si>
  <si>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</si>
  <si>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</si>
  <si>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</si>
  <si>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</si>
  <si>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</si>
  <si>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</si>
  <si>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</si>
  <si>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</si>
  <si>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</si>
  <si>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</si>
  <si>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</si>
  <si>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</si>
  <si>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</si>
  <si>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</si>
  <si>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</si>
  <si>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</si>
  <si>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</si>
  <si>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</si>
  <si>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</si>
  <si>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</si>
  <si>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</si>
  <si>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</si>
  <si>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</si>
  <si>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</si>
  <si>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</si>
  <si>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</si>
  <si>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</si>
  <si>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</si>
  <si>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</si>
  <si>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</si>
  <si>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</si>
  <si>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</si>
  <si>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</si>
  <si>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</si>
  <si>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</si>
  <si>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</si>
  <si>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</si>
  <si>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</si>
  <si>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</si>
  <si>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</si>
  <si>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</si>
  <si>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</si>
  <si>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</si>
  <si>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</si>
  <si>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</si>
  <si>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</si>
  <si>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</si>
  <si>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</si>
  <si>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</si>
  <si>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</si>
  <si>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</si>
  <si>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</si>
  <si>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</si>
  <si>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</si>
  <si>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</si>
  <si>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</si>
  <si>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</si>
  <si>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</si>
  <si>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</si>
  <si>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</si>
  <si>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</si>
  <si>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</si>
  <si>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</si>
  <si>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</si>
  <si>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</si>
  <si>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</si>
  <si>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</si>
  <si>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</si>
  <si>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</si>
  <si>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</si>
  <si>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</si>
  <si>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</si>
  <si>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</si>
  <si>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</si>
  <si>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</si>
  <si>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</si>
  <si>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</si>
  <si>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</si>
  <si>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</si>
  <si>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</si>
  <si>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</si>
  <si>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</si>
  <si>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</si>
  <si>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</si>
  <si>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</si>
  <si>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</si>
  <si>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</si>
  <si>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</si>
  <si>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</si>
  <si>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</si>
  <si>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</si>
  <si>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</si>
  <si>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</si>
  <si>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</si>
  <si>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</si>
  <si>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</si>
  <si>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</si>
  <si>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</si>
  <si>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</si>
  <si>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</si>
  <si>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</si>
  <si>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</si>
  <si>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</si>
  <si>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</si>
  <si>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</si>
  <si>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</si>
  <si>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</si>
  <si>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</si>
  <si>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</si>
  <si>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</si>
  <si>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</si>
  <si>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</si>
  <si>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</si>
  <si>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</si>
  <si>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</si>
  <si>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</si>
  <si>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</si>
  <si>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</si>
  <si>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</si>
  <si>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</si>
  <si>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</si>
  <si>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</si>
  <si>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</si>
  <si>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</si>
  <si>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</si>
  <si>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</si>
  <si>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</si>
  <si>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</si>
  <si>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</si>
  <si>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</si>
  <si>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</si>
  <si>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</si>
  <si>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</si>
  <si>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</si>
  <si>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</si>
  <si>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</si>
  <si>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</si>
  <si>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</si>
  <si>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</si>
  <si>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</si>
  <si>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</si>
  <si>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</si>
  <si>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</si>
  <si>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</si>
  <si>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</si>
  <si>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</si>
  <si>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</si>
  <si>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</si>
  <si>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</si>
  <si>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</si>
  <si>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</si>
  <si>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</si>
  <si>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</si>
  <si>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</si>
  <si>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</si>
  <si>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</si>
  <si>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</si>
  <si>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</si>
  <si>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</si>
  <si>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</si>
  <si>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</si>
  <si>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</si>
  <si>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</si>
  <si>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</si>
  <si>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</si>
  <si>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</si>
  <si>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</si>
  <si>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</si>
  <si>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</si>
  <si>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</si>
  <si>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</si>
  <si>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</si>
  <si>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</si>
  <si>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</si>
  <si>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</si>
  <si>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</si>
  <si>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</si>
  <si>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</si>
  <si>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</si>
  <si>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</si>
  <si>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</si>
  <si>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</si>
  <si>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</si>
  <si>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</si>
  <si>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</si>
  <si>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</si>
  <si>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</si>
  <si>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</si>
  <si>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</si>
  <si>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</si>
  <si>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</si>
  <si>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</si>
  <si>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</si>
  <si>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</si>
  <si>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</si>
  <si>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</si>
  <si>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</si>
  <si>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</si>
  <si>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</si>
  <si>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</si>
  <si>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</si>
  <si>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</si>
  <si>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</si>
  <si>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</si>
  <si>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</si>
  <si>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</si>
  <si>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</si>
  <si>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</si>
  <si>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</si>
  <si>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</si>
  <si>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</si>
  <si>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</si>
  <si>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</si>
  <si>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</si>
  <si>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</si>
  <si>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</si>
  <si>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</si>
  <si>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</si>
  <si>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</si>
  <si>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</si>
  <si>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</si>
  <si>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</si>
  <si>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</si>
  <si>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</si>
  <si>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</si>
  <si>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</si>
  <si>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</si>
  <si>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</si>
  <si>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</si>
  <si>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</si>
  <si>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</si>
  <si>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</si>
  <si>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</si>
  <si>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</si>
  <si>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>Al mes de Mayo 2023</t>
  </si>
  <si>
    <t>Fecha de registro: hasta el 31 de Mayo del 2023</t>
  </si>
  <si>
    <t>Fecha de imputación: hasta el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</si>
</sst>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164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5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164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4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5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4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5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RPETA%20DE%20TRABAJO%20PRESUPUESTO\PRESUPUESTO\2023\Informes\Libre%20acceso\Febrero\Ejecucion%20Presupuestaria%20por%20Objetal,%20Etapa%20-Devengado%20Febrero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Sheet3"/>
      <sheetName val="Sheet2"/>
    </sheetNames>
    <sheetDataSet>
      <sheetData sheetId="0">
        <row r="221">
          <cell r="B221" t="str">
            <v>Lic. Otto R. De los santos F.</v>
          </cell>
          <cell r="I221" t="str">
            <v>Lic. Joanel George Castillo</v>
          </cell>
        </row>
        <row r="222">
          <cell r="I222" t="str">
            <v>Enc. Interino Presupuesto</v>
          </cell>
        </row>
        <row r="226">
          <cell r="G226" t="str">
            <v>Lic. Jesus David Alejo</v>
          </cell>
        </row>
        <row r="227">
          <cell r="G227" t="str">
            <v>Enc. Interino Ejecución Prespuestaria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topLeftCell="A86" zoomScale="55" zoomScaleNormal="55" zoomScaleSheetLayoutView="100" workbookViewId="0">
      <selection activeCell="G114" sqref="G114"/>
    </sheetView>
  </sheetViews>
  <sheetFormatPr defaultColWidth="9.109375" defaultRowHeight="14.4" x14ac:dyDescent="0.3"/>
  <cols>
    <col min="1" max="1" width="7.5546875" customWidth="1"/>
    <col min="2" max="2" width="64.33203125" customWidth="1"/>
    <col min="3" max="3" width="18" customWidth="1"/>
    <col min="4" max="4" width="17.5546875" bestFit="1" customWidth="1"/>
    <col min="5" max="5" width="17.33203125" customWidth="1"/>
    <col min="6" max="6" width="17.5546875" customWidth="1"/>
    <col min="7" max="7" width="17.33203125" bestFit="1" customWidth="1"/>
    <col min="8" max="8" width="17.33203125" customWidth="1"/>
    <col min="9" max="9" width="17.5546875" bestFit="1" customWidth="1"/>
    <col min="10" max="10" width="17" customWidth="1"/>
    <col min="11" max="14" width="17.5546875" bestFit="1" customWidth="1"/>
    <col min="15" max="15" width="17.44140625" bestFit="1" customWidth="1"/>
    <col min="16" max="16" width="9.109375" customWidth="1"/>
    <col min="17" max="17" width="96.6640625" bestFit="1" customWidth="1"/>
    <col min="19" max="26" width="6" bestFit="1" customWidth="1"/>
    <col min="27" max="28" width="8" bestFit="1" customWidth="1"/>
  </cols>
  <sheetData>
    <row r="8" spans="2:28" ht="21" x14ac:dyDescent="0.3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3">
      <c r="B9" s="59" t="s">
        <v>238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4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4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6" x14ac:dyDescent="0.3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5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3">
      <c r="B14" s="16" t="s">
        <v>92</v>
      </c>
      <c r="C14" s="27">
        <f t="shared" ref="C14:K14" si="0">+C16+C22+C32+C42+C58+C68+C50+C73+C76+C82+C85+C88</f>
        <v>11467975634.01</v>
      </c>
      <c r="D14" s="27">
        <f>+D16+D22+D32+D42+D58+D68+D50+D73+D76+D82+D85+D88</f>
        <v>1011551132.25</v>
      </c>
      <c r="E14" s="27">
        <f>+E16+E22+E32+E42+E58+E68+E50+E73+E76+E82+E85+E88</f>
        <v>2001325686.2099998</v>
      </c>
      <c r="F14" s="27">
        <f>+F16+F22+F32+F42+F58+F68+F50+F73+F76+F82+F85+F88</f>
        <v>3317259506.2799997</v>
      </c>
      <c r="G14" s="27">
        <f t="shared" si="0"/>
        <v>2463735500.1200004</v>
      </c>
      <c r="H14" s="27">
        <f t="shared" si="0"/>
        <v>2674103809.1499996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5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5">
      <c r="B16" s="14" t="s">
        <v>93</v>
      </c>
      <c r="C16" s="29">
        <f t="shared" ref="C16:O16" si="1">SUM(C17:C21)</f>
        <v>351692263.92999995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3">
      <c r="A17" s="31" t="s">
        <v>34</v>
      </c>
      <c r="B17" t="s">
        <v>94</v>
      </c>
      <c r="C17" s="28">
        <f>SUM(D17:O17)</f>
        <v>272652153.52999997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0</v>
      </c>
      <c r="J17" s="28">
        <f>IFERROR(VLOOKUP($A17,Sheet5!$A:$O,9,0),0)</f>
        <v>0</v>
      </c>
      <c r="K17" s="28">
        <f>IFERROR(VLOOKUP($A17,Sheet5!$A:$O,10,0),0)</f>
        <v>0</v>
      </c>
      <c r="L17" s="28">
        <f>IFERROR(VLOOKUP($A17,Sheet5!$A:$O,11,0),0)</f>
        <v>0</v>
      </c>
      <c r="M17" s="28">
        <f>IFERROR(VLOOKUP($A17,Sheet5!$A:$O,12,0),0)</f>
        <v>0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3">
      <c r="A18" s="32" t="s">
        <v>35</v>
      </c>
      <c r="B18" t="s">
        <v>95</v>
      </c>
      <c r="C18" s="28">
        <f>SUM(D18:O18)</f>
        <v>38367303.93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0</v>
      </c>
      <c r="J18" s="28">
        <f>IFERROR(VLOOKUP($A18,Sheet5!$A:$O,9,0),0)</f>
        <v>0</v>
      </c>
      <c r="K18" s="28">
        <f>IFERROR(VLOOKUP($A18,Sheet5!$A:$O,10,0),0)</f>
        <v>0</v>
      </c>
      <c r="L18" s="28">
        <f>IFERROR(VLOOKUP($A18,Sheet5!$A:$O,11,0),0)</f>
        <v>0</v>
      </c>
      <c r="M18" s="28">
        <f>IFERROR(VLOOKUP($A18,Sheet5!$A:$O,12,0),0)</f>
        <v>0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3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3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5">
      <c r="A21" s="32" t="s">
        <v>38</v>
      </c>
      <c r="B21" t="s">
        <v>96</v>
      </c>
      <c r="C21" s="28">
        <f>SUM(D21:O21)</f>
        <v>40672806.469999999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0</v>
      </c>
      <c r="J21" s="28">
        <f>IFERROR(VLOOKUP($A21,Sheet5!$A:$O,9,0),0)</f>
        <v>0</v>
      </c>
      <c r="K21" s="28">
        <f>IFERROR(VLOOKUP($A21,Sheet5!$A:$O,10,0),0)</f>
        <v>0</v>
      </c>
      <c r="L21" s="28">
        <f>IFERROR(VLOOKUP($A21,Sheet5!$A:$O,11,0),0)</f>
        <v>0</v>
      </c>
      <c r="M21" s="28">
        <f>IFERROR(VLOOKUP($A21,Sheet5!$A:$O,12,0),0)</f>
        <v>0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5">
      <c r="B22" s="14" t="s">
        <v>97</v>
      </c>
      <c r="C22" s="29">
        <f>SUM(C23:C31)</f>
        <v>10272930366.17</v>
      </c>
      <c r="D22" s="29">
        <f t="shared" ref="D22:O22" si="2">SUM(D23:D31)</f>
        <v>945660992.15999997</v>
      </c>
      <c r="E22" s="29">
        <f t="shared" si="2"/>
        <v>1802163448.53</v>
      </c>
      <c r="F22" s="15">
        <f t="shared" si="2"/>
        <v>2902014743.4199996</v>
      </c>
      <c r="G22" s="15">
        <f t="shared" si="2"/>
        <v>2211276209.9000001</v>
      </c>
      <c r="H22" s="15">
        <f t="shared" si="2"/>
        <v>2411814972.1599998</v>
      </c>
      <c r="I22" s="15">
        <f t="shared" si="2"/>
        <v>0</v>
      </c>
      <c r="J22" s="15">
        <f>SUM(J23:J31)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3">
      <c r="A23" s="31" t="s">
        <v>39</v>
      </c>
      <c r="B23" t="s">
        <v>98</v>
      </c>
      <c r="C23" s="28">
        <f t="shared" ref="C23:C31" si="3">SUM(D23:O23)</f>
        <v>14808792.07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0</v>
      </c>
      <c r="J23" s="28">
        <f>IFERROR(VLOOKUP($A23,Sheet5!$A:$O,9,0),0)</f>
        <v>0</v>
      </c>
      <c r="K23" s="28">
        <f>IFERROR(VLOOKUP($A23,Sheet5!$A:$O,10,0),0)</f>
        <v>0</v>
      </c>
      <c r="L23" s="28">
        <f>IFERROR(VLOOKUP($A23,Sheet5!$A:$O,11,0),0)</f>
        <v>0</v>
      </c>
      <c r="M23" s="28">
        <f>IFERROR(VLOOKUP($A23,Sheet5!$A:$O,12,0),0)</f>
        <v>0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3">
      <c r="A24" s="32" t="s">
        <v>40</v>
      </c>
      <c r="B24" t="s">
        <v>99</v>
      </c>
      <c r="C24" s="28">
        <f t="shared" si="3"/>
        <v>3175839.59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0</v>
      </c>
      <c r="J24" s="28">
        <f>IFERROR(VLOOKUP($A24,Sheet5!$A:$O,9,0),0)</f>
        <v>0</v>
      </c>
      <c r="K24" s="28">
        <f>IFERROR(VLOOKUP($A24,Sheet5!$A:$O,10,0),0)</f>
        <v>0</v>
      </c>
      <c r="L24" s="28">
        <f>IFERROR(VLOOKUP($A24,Sheet5!$A:$O,11,0),0)</f>
        <v>0</v>
      </c>
      <c r="M24" s="28">
        <f>IFERROR(VLOOKUP($A24,Sheet5!$A:$O,12,0),0)</f>
        <v>0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3">
      <c r="A25" s="32" t="s">
        <v>41</v>
      </c>
      <c r="B25" t="s">
        <v>100</v>
      </c>
      <c r="C25" s="28">
        <f t="shared" si="3"/>
        <v>6234010.8799999999</v>
      </c>
      <c r="D25" s="28">
        <f>IFERROR(VLOOKUP($A25,Sheet5!$A:$O,3,0),0)</f>
        <v>0</v>
      </c>
      <c r="E25" s="28">
        <f>IFERROR(VLOOKUP($A25,Sheet5!$A:$O,4,0),0)</f>
        <v>963395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2467762.5</v>
      </c>
      <c r="I25" s="28">
        <f>IFERROR(VLOOKUP($A25,Sheet5!$A:$O,8,0),0)</f>
        <v>0</v>
      </c>
      <c r="J25" s="28">
        <f>IFERROR(VLOOKUP($A25,Sheet5!$A:$O,9,0),0)</f>
        <v>0</v>
      </c>
      <c r="K25" s="28">
        <f>IFERROR(VLOOKUP($A25,Sheet5!$A:$O,10,0),0)</f>
        <v>0</v>
      </c>
      <c r="L25" s="28">
        <f>IFERROR(VLOOKUP($A25,Sheet5!$A:$O,11,0),0)</f>
        <v>0</v>
      </c>
      <c r="M25" s="28">
        <f>IFERROR(VLOOKUP($A25,Sheet5!$A:$O,12,0),0)</f>
        <v>0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3">
      <c r="A26" s="32" t="s">
        <v>42</v>
      </c>
      <c r="B26" t="s">
        <v>101</v>
      </c>
      <c r="C26" s="28">
        <f t="shared" si="3"/>
        <v>4156500</v>
      </c>
      <c r="D26" s="28">
        <f>IFERROR(VLOOKUP($A26,Sheet5!$A:$O,3,0),0)</f>
        <v>0</v>
      </c>
      <c r="E26" s="28">
        <f>IFERROR(VLOOKUP($A26,Sheet5!$A:$O,4,0),0)</f>
        <v>3138850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81000</v>
      </c>
      <c r="I26" s="28">
        <f>IFERROR(VLOOKUP($A26,Sheet5!$A:$O,8,0),0)</f>
        <v>0</v>
      </c>
      <c r="J26" s="28">
        <f>IFERROR(VLOOKUP($A26,Sheet5!$A:$O,9,0),0)</f>
        <v>0</v>
      </c>
      <c r="K26" s="28">
        <f>IFERROR(VLOOKUP($A26,Sheet5!$A:$O,10,0),0)</f>
        <v>0</v>
      </c>
      <c r="L26" s="28">
        <f>IFERROR(VLOOKUP($A26,Sheet5!$A:$O,11,0),0)</f>
        <v>0</v>
      </c>
      <c r="M26" s="28">
        <f>IFERROR(VLOOKUP($A26,Sheet5!$A:$O,12,0),0)</f>
        <v>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3">
      <c r="A27" s="32" t="s">
        <v>43</v>
      </c>
      <c r="B27" t="s">
        <v>102</v>
      </c>
      <c r="C27" s="28">
        <f t="shared" si="3"/>
        <v>16188355.09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5953265.4400000004</v>
      </c>
      <c r="I27" s="28">
        <f>IFERROR(VLOOKUP($A27,Sheet5!$A:$O,8,0),0)</f>
        <v>0</v>
      </c>
      <c r="J27" s="28">
        <f>IFERROR(VLOOKUP($A27,Sheet5!$A:$O,9,0),0)</f>
        <v>0</v>
      </c>
      <c r="K27" s="28">
        <f>IFERROR(VLOOKUP($A27,Sheet5!$A:$O,10,0),0)</f>
        <v>0</v>
      </c>
      <c r="L27" s="28">
        <f>IFERROR(VLOOKUP($A27,Sheet5!$A:$O,11,0),0)</f>
        <v>0</v>
      </c>
      <c r="M27" s="28">
        <f>IFERROR(VLOOKUP($A27,Sheet5!$A:$O,12,0),0)</f>
        <v>0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3">
      <c r="A28" s="32" t="s">
        <v>44</v>
      </c>
      <c r="B28" t="s">
        <v>103</v>
      </c>
      <c r="C28" s="28">
        <f t="shared" si="3"/>
        <v>9710750.8100000005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0</v>
      </c>
      <c r="J28" s="28">
        <f>IFERROR(VLOOKUP($A28,Sheet5!$A:$O,9,0),0)</f>
        <v>0</v>
      </c>
      <c r="K28" s="28">
        <f>IFERROR(VLOOKUP($A28,Sheet5!$A:$O,10,0),0)</f>
        <v>0</v>
      </c>
      <c r="L28" s="28">
        <f>IFERROR(VLOOKUP($A28,Sheet5!$A:$O,11,0),0)</f>
        <v>0</v>
      </c>
      <c r="M28" s="28">
        <f>IFERROR(VLOOKUP($A28,Sheet5!$A:$O,12,0),0)</f>
        <v>0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3">
      <c r="A29" s="32" t="s">
        <v>45</v>
      </c>
      <c r="B29" t="s">
        <v>150</v>
      </c>
      <c r="C29" s="28">
        <f t="shared" si="3"/>
        <v>3122430.4799999995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0</v>
      </c>
      <c r="J29" s="28">
        <f>IFERROR(VLOOKUP($A29,Sheet5!$A:$O,9,0),0)</f>
        <v>0</v>
      </c>
      <c r="K29" s="28">
        <f>IFERROR(VLOOKUP($A29,Sheet5!$A:$O,10,0),0)</f>
        <v>0</v>
      </c>
      <c r="L29" s="28">
        <f>IFERROR(VLOOKUP($A29,Sheet5!$A:$O,11,0),0)</f>
        <v>0</v>
      </c>
      <c r="M29" s="28">
        <f>IFERROR(VLOOKUP($A29,Sheet5!$A:$O,12,0),0)</f>
        <v>0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3">
      <c r="A30" s="32" t="s">
        <v>46</v>
      </c>
      <c r="B30" t="s">
        <v>104</v>
      </c>
      <c r="C30" s="28">
        <f t="shared" si="3"/>
        <v>5053216.8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0</v>
      </c>
      <c r="J30" s="28">
        <f>IFERROR(VLOOKUP($A30,Sheet5!$A:$O,9,0),0)</f>
        <v>0</v>
      </c>
      <c r="K30" s="28">
        <f>IFERROR(VLOOKUP($A30,Sheet5!$A:$O,10,0),0)</f>
        <v>0</v>
      </c>
      <c r="L30" s="28">
        <f>IFERROR(VLOOKUP($A30,Sheet5!$A:$O,11,0),0)</f>
        <v>0</v>
      </c>
      <c r="M30" s="28">
        <f>IFERROR(VLOOKUP($A30,Sheet5!$A:$O,12,0),0)</f>
        <v>0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5">
      <c r="A31" s="32" t="s">
        <v>144</v>
      </c>
      <c r="B31" t="s">
        <v>148</v>
      </c>
      <c r="C31" s="28">
        <f t="shared" si="3"/>
        <v>10210480470.450001</v>
      </c>
      <c r="D31" s="28">
        <f>IFERROR(VLOOKUP($A31,Sheet5!$A:$O,3,0),0)</f>
        <v>935384307.50999999</v>
      </c>
      <c r="E31" s="28">
        <f>IFERROR(VLOOKUP($A31,Sheet5!$A:$O,4,0),0)</f>
        <v>1787957845.21</v>
      </c>
      <c r="F31" s="28">
        <f>IFERROR(VLOOKUP($A31,Sheet5!$A:$O,5,0),0)</f>
        <v>2890837937.4899998</v>
      </c>
      <c r="G31" s="28">
        <f>IFERROR(VLOOKUP($A31,Sheet5!$A:$O,6,0),0)</f>
        <v>2198351127.04</v>
      </c>
      <c r="H31" s="28">
        <f>IFERROR(VLOOKUP($A31,Sheet5!$A:$O,7,0),0)</f>
        <v>2397949253.1999998</v>
      </c>
      <c r="I31" s="28">
        <f>IFERROR(VLOOKUP($A31,Sheet5!$A:$O,8,0),0)</f>
        <v>0</v>
      </c>
      <c r="J31" s="28">
        <f>IFERROR(VLOOKUP($A31,Sheet5!$A:$O,9,0),0)</f>
        <v>0</v>
      </c>
      <c r="K31" s="28">
        <f>IFERROR(VLOOKUP($A31,Sheet5!$A:$O,10,0),0)</f>
        <v>0</v>
      </c>
      <c r="L31" s="28">
        <f>IFERROR(VLOOKUP($A31,Sheet5!$A:$O,11,0),0)</f>
        <v>0</v>
      </c>
      <c r="M31" s="28">
        <f>IFERROR(VLOOKUP($A31,Sheet5!$A:$O,12,0),0)</f>
        <v>0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5">
      <c r="B32" s="14" t="s">
        <v>105</v>
      </c>
      <c r="C32" s="29">
        <f>SUM(C33:C41)</f>
        <v>580165280.89999998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143034610.51999998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3">
      <c r="A33" s="31" t="s">
        <v>47</v>
      </c>
      <c r="B33" t="s">
        <v>106</v>
      </c>
      <c r="C33" s="28">
        <f t="shared" ref="C33:C41" si="5">SUM(D33:O33)</f>
        <v>1106126.6300000001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0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0</v>
      </c>
      <c r="M33" s="28">
        <f>IFERROR(VLOOKUP($A33,Sheet5!$A:$O,12,0),0)</f>
        <v>0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3">
      <c r="A34" s="32" t="s">
        <v>48</v>
      </c>
      <c r="B34" t="s">
        <v>107</v>
      </c>
      <c r="C34" s="28">
        <f t="shared" si="5"/>
        <v>230967230.83000001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62703242.880000003</v>
      </c>
      <c r="I34" s="28">
        <f>IFERROR(VLOOKUP($A34,Sheet5!$A:$O,8,0),0)</f>
        <v>0</v>
      </c>
      <c r="J34" s="28">
        <f>IFERROR(VLOOKUP($A34,Sheet5!$A:$O,9,0),0)</f>
        <v>0</v>
      </c>
      <c r="K34" s="28">
        <f>IFERROR(VLOOKUP($A34,Sheet5!$A:$O,10,0),0)</f>
        <v>0</v>
      </c>
      <c r="L34" s="28">
        <f>IFERROR(VLOOKUP($A34,Sheet5!$A:$O,11,0),0)</f>
        <v>0</v>
      </c>
      <c r="M34" s="28">
        <f>IFERROR(VLOOKUP($A34,Sheet5!$A:$O,12,0),0)</f>
        <v>0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3">
      <c r="A35" s="32" t="s">
        <v>49</v>
      </c>
      <c r="B35" t="s">
        <v>108</v>
      </c>
      <c r="C35" s="28">
        <f t="shared" si="5"/>
        <v>995330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0</v>
      </c>
      <c r="K35" s="28">
        <f>IFERROR(VLOOKUP($A35,Sheet5!$A:$O,10,0),0)</f>
        <v>0</v>
      </c>
      <c r="L35" s="28">
        <f>IFERROR(VLOOKUP($A35,Sheet5!$A:$O,11,0),0)</f>
        <v>0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3">
      <c r="A36" s="32" t="s">
        <v>50</v>
      </c>
      <c r="B36" t="s">
        <v>120</v>
      </c>
      <c r="C36" s="28">
        <f t="shared" si="5"/>
        <v>7553375.2300000004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0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3">
      <c r="A37" s="32" t="s">
        <v>51</v>
      </c>
      <c r="B37" t="s">
        <v>109</v>
      </c>
      <c r="C37" s="28">
        <f t="shared" si="5"/>
        <v>58799.4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0</v>
      </c>
      <c r="L37" s="28">
        <f>IFERROR(VLOOKUP($A37,Sheet5!$A:$O,11,0),0)</f>
        <v>0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3">
      <c r="A38" s="32" t="s">
        <v>52</v>
      </c>
      <c r="B38" t="s">
        <v>137</v>
      </c>
      <c r="C38" s="28">
        <f t="shared" si="5"/>
        <v>162418.22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0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0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3">
      <c r="A39" s="32" t="s">
        <v>53</v>
      </c>
      <c r="B39" t="s">
        <v>110</v>
      </c>
      <c r="C39" s="28">
        <f t="shared" si="5"/>
        <v>12496647.969999999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0</v>
      </c>
      <c r="L39" s="28">
        <f>IFERROR(VLOOKUP($A39,Sheet5!$A:$O,11,0),0)</f>
        <v>0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3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5">
      <c r="A41" s="32" t="s">
        <v>54</v>
      </c>
      <c r="B41" t="s">
        <v>111</v>
      </c>
      <c r="C41" s="28">
        <f t="shared" si="5"/>
        <v>326825352.62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79389528.969999999</v>
      </c>
      <c r="I41" s="28">
        <f>IFERROR(VLOOKUP($A41,Sheet5!$A:$O,8,0),0)</f>
        <v>0</v>
      </c>
      <c r="J41" s="28">
        <f>IFERROR(VLOOKUP($A41,Sheet5!$A:$O,9,0),0)</f>
        <v>0</v>
      </c>
      <c r="K41" s="28">
        <f>IFERROR(VLOOKUP($A41,Sheet5!$A:$O,10,0),0)</f>
        <v>0</v>
      </c>
      <c r="L41" s="28">
        <f>IFERROR(VLOOKUP($A41,Sheet5!$A:$O,11,0),0)</f>
        <v>0</v>
      </c>
      <c r="M41" s="28">
        <f>IFERROR(VLOOKUP($A41,Sheet5!$A:$O,12,0),0)</f>
        <v>0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5">
      <c r="B42" s="14" t="s">
        <v>112</v>
      </c>
      <c r="C42" s="29">
        <f t="shared" ref="C42:O42" si="6">SUM(C43:C49)</f>
        <v>247838318.92000002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14842773.119999999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3">
      <c r="A43" s="31" t="s">
        <v>55</v>
      </c>
      <c r="B43" t="s">
        <v>113</v>
      </c>
      <c r="C43" s="28">
        <f t="shared" ref="C43:C49" si="7">SUM(D43:O43)</f>
        <v>82738.12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0</v>
      </c>
      <c r="J43" s="28">
        <f>IFERROR(VLOOKUP($A43,Sheet5!$A:$O,9,0),0)</f>
        <v>0</v>
      </c>
      <c r="K43" s="28">
        <f>IFERROR(VLOOKUP($A43,Sheet5!$A:$O,10,0),0)</f>
        <v>0</v>
      </c>
      <c r="L43" s="28">
        <f>IFERROR(VLOOKUP($A43,Sheet5!$A:$O,11,0),0)</f>
        <v>0</v>
      </c>
      <c r="M43" s="28">
        <f>IFERROR(VLOOKUP($A43,Sheet5!$A:$O,12,0),0)</f>
        <v>0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3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3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3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3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3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5">
      <c r="A49" s="32" t="s">
        <v>56</v>
      </c>
      <c r="B49" t="s">
        <v>114</v>
      </c>
      <c r="C49" s="28">
        <f t="shared" si="7"/>
        <v>247755580.80000001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14795600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0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5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3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3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3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3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3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3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5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5">
      <c r="B58" s="14" t="s">
        <v>115</v>
      </c>
      <c r="C58" s="29">
        <f>SUM(C59:C66)</f>
        <v>15349404.09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3">
      <c r="A59" s="31" t="s">
        <v>57</v>
      </c>
      <c r="B59" t="s">
        <v>116</v>
      </c>
      <c r="C59" s="28">
        <f t="shared" ref="C59:C67" si="11">SUM(D59:O59)</f>
        <v>554371.07999999996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0</v>
      </c>
      <c r="L59" s="28">
        <f>IFERROR(VLOOKUP($A59,Sheet5!$A:$O,11,0),0)</f>
        <v>0</v>
      </c>
      <c r="M59" s="28">
        <f>IFERROR(VLOOKUP($A59,Sheet5!$A:$O,12,0),0)</f>
        <v>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3">
      <c r="A60" t="s">
        <v>138</v>
      </c>
      <c r="B60" t="s">
        <v>143</v>
      </c>
      <c r="C60" s="28">
        <f t="shared" si="11"/>
        <v>0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0</v>
      </c>
      <c r="L60" s="28">
        <f>IFERROR(VLOOKUP($A60,Sheet5!$A:$O,11,0),0)</f>
        <v>0</v>
      </c>
      <c r="M60" s="28">
        <f>IFERROR(VLOOKUP($A60,Sheet5!$A:$O,12,0),0)</f>
        <v>0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3">
      <c r="A61" s="32" t="s">
        <v>58</v>
      </c>
      <c r="B61" t="s">
        <v>121</v>
      </c>
      <c r="C61" s="28">
        <f t="shared" si="11"/>
        <v>12537692.83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0</v>
      </c>
      <c r="L61" s="28">
        <f>IFERROR(VLOOKUP($A61,Sheet5!$A:$O,11,0),0)</f>
        <v>0</v>
      </c>
      <c r="M61" s="28">
        <f>IFERROR(VLOOKUP($A61,Sheet5!$A:$O,12,0),0)</f>
        <v>0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3">
      <c r="A62" s="32" t="s">
        <v>59</v>
      </c>
      <c r="B62" t="s">
        <v>117</v>
      </c>
      <c r="C62" s="28">
        <f t="shared" si="11"/>
        <v>0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0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3">
      <c r="A63" s="32" t="s">
        <v>60</v>
      </c>
      <c r="B63" t="s">
        <v>118</v>
      </c>
      <c r="C63" s="28">
        <f t="shared" si="11"/>
        <v>2230057.4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0</v>
      </c>
      <c r="J63" s="28">
        <f>IFERROR(VLOOKUP($A63,Sheet5!$A:$O,9,0),0)</f>
        <v>0</v>
      </c>
      <c r="K63" s="28">
        <f>IFERROR(VLOOKUP($A63,Sheet5!$A:$O,10,0),0)</f>
        <v>0</v>
      </c>
      <c r="L63" s="28">
        <f>IFERROR(VLOOKUP($A63,Sheet5!$A:$O,11,0),0)</f>
        <v>0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3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3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3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5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5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3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3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3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5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5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3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5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5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3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3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3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3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5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5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3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5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5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3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5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5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3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3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3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6" x14ac:dyDescent="0.3">
      <c r="B92" s="2" t="s">
        <v>6</v>
      </c>
      <c r="C92" s="12">
        <f>+C16+C22+C32+C42+C58+C68+C50+C73+C76+C82+C85+C88</f>
        <v>11467975634.01</v>
      </c>
      <c r="D92" s="12">
        <f t="shared" ref="D92:K92" si="15">+D16+D22+D32+D42+D58+D68+D50+D73+D76+D82+D85+D88</f>
        <v>1011551132.25</v>
      </c>
      <c r="E92" s="12">
        <f t="shared" si="15"/>
        <v>2001325686.2099998</v>
      </c>
      <c r="F92" s="12">
        <f>+F16+F22+F32+F42+F58+F68+F50+F73+F76+F82+F85+F88</f>
        <v>3317259506.2799997</v>
      </c>
      <c r="G92" s="12">
        <f t="shared" si="15"/>
        <v>2463735500.1200004</v>
      </c>
      <c r="H92" s="12">
        <f t="shared" si="15"/>
        <v>2674103809.1499996</v>
      </c>
      <c r="I92" s="12">
        <f t="shared" si="15"/>
        <v>0</v>
      </c>
      <c r="J92" s="12">
        <f t="shared" si="15"/>
        <v>0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3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3">
      <c r="B94" s="5" t="s">
        <v>239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3">
      <c r="B95" s="5" t="s">
        <v>240</v>
      </c>
      <c r="I95" s="43"/>
      <c r="K95" s="48"/>
    </row>
    <row r="96" spans="1:16" s="5" customFormat="1" x14ac:dyDescent="0.3">
      <c r="B96" s="5" t="s">
        <v>235</v>
      </c>
      <c r="I96" s="43"/>
      <c r="K96" s="48"/>
    </row>
    <row r="97" spans="1:11" s="5" customFormat="1" x14ac:dyDescent="0.3">
      <c r="B97" s="53" t="s">
        <v>232</v>
      </c>
      <c r="C97" s="54"/>
      <c r="D97" s="54"/>
      <c r="E97" s="54"/>
      <c r="F97" s="55"/>
    </row>
    <row r="98" spans="1:11" s="5" customFormat="1" x14ac:dyDescent="0.3">
      <c r="B98" s="56" t="s">
        <v>233</v>
      </c>
      <c r="C98" s="57"/>
      <c r="D98" s="57"/>
      <c r="E98" s="57"/>
      <c r="F98" s="58"/>
    </row>
    <row r="99" spans="1:11" s="5" customFormat="1" x14ac:dyDescent="0.3">
      <c r="B99" s="56" t="s">
        <v>234</v>
      </c>
      <c r="C99" s="57"/>
      <c r="D99" s="57"/>
      <c r="E99" s="57"/>
      <c r="F99" s="58"/>
    </row>
    <row r="100" spans="1:11" s="5" customFormat="1" x14ac:dyDescent="0.3">
      <c r="B100" s="49" t="s">
        <v>230</v>
      </c>
      <c r="F100" s="50"/>
    </row>
    <row r="101" spans="1:11" s="5" customFormat="1" x14ac:dyDescent="0.3">
      <c r="B101" s="51" t="s">
        <v>231</v>
      </c>
      <c r="C101" s="44"/>
      <c r="D101" s="44"/>
      <c r="E101" s="44"/>
      <c r="F101" s="45"/>
    </row>
    <row r="107" spans="1:11" ht="23.4" x14ac:dyDescent="0.45">
      <c r="B107" s="40"/>
      <c r="C107" s="40"/>
      <c r="D107" s="40"/>
      <c r="E107" s="40"/>
      <c r="F107" s="40"/>
      <c r="K107" s="40"/>
    </row>
    <row r="108" spans="1:11" ht="23.4" x14ac:dyDescent="0.45">
      <c r="A108" s="39"/>
      <c r="B108" s="40"/>
      <c r="C108" s="40"/>
      <c r="D108" s="40"/>
      <c r="E108" s="40"/>
      <c r="F108" s="40"/>
      <c r="J108" s="40"/>
      <c r="K108" s="40"/>
    </row>
    <row r="109" spans="1:11" ht="23.4" x14ac:dyDescent="0.4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45">
      <c r="A110" s="39"/>
      <c r="B110" s="40" t="str">
        <f>[1]Febrero!$B$221</f>
        <v>Lic. Otto R. De los santos F.</v>
      </c>
      <c r="C110" s="40"/>
      <c r="D110" s="40"/>
      <c r="E110" s="40" t="str">
        <f>[1]Febrero!$G$226</f>
        <v>Lic. Jesus David Alejo</v>
      </c>
      <c r="F110" s="40"/>
      <c r="J110" s="40" t="str">
        <f>[1]Febrero!$I$221</f>
        <v>Lic. Joanel George Castillo</v>
      </c>
      <c r="K110" s="40"/>
    </row>
    <row r="111" spans="1:11" ht="23.25" customHeight="1" x14ac:dyDescent="0.45">
      <c r="A111" s="39"/>
      <c r="B111" s="40" t="s">
        <v>237</v>
      </c>
      <c r="C111" s="40"/>
      <c r="D111" s="40"/>
      <c r="E111" s="40" t="str">
        <f>[1]Febrero!$G$227</f>
        <v>Enc. Interino Ejecución Prespuestaria</v>
      </c>
      <c r="F111" s="40"/>
      <c r="J111" s="40" t="str">
        <f>[1]Febrero!$I$222</f>
        <v>Enc. Interino Presupuesto</v>
      </c>
    </row>
    <row r="112" spans="1:11" ht="23.25" customHeight="1" x14ac:dyDescent="0.45">
      <c r="A112" s="39"/>
      <c r="B112" s="40"/>
      <c r="C112" s="40"/>
      <c r="D112" s="40"/>
      <c r="E112" s="40"/>
      <c r="F112" s="40"/>
    </row>
    <row r="113" spans="1:6" ht="23.25" customHeight="1" x14ac:dyDescent="0.45">
      <c r="A113" s="39"/>
      <c r="B113" s="40"/>
      <c r="C113" s="40"/>
      <c r="D113" s="40"/>
      <c r="E113" s="40"/>
      <c r="F113" s="40"/>
    </row>
    <row r="114" spans="1:6" ht="23.25" customHeight="1" x14ac:dyDescent="0.45">
      <c r="A114" s="39"/>
      <c r="B114" s="40"/>
      <c r="C114" s="40"/>
      <c r="D114" s="40"/>
      <c r="E114" s="40"/>
      <c r="F114" s="40"/>
    </row>
    <row r="115" spans="1:6" ht="23.25" customHeight="1" x14ac:dyDescent="0.45">
      <c r="A115" s="39"/>
      <c r="B115" s="40"/>
      <c r="C115" s="40"/>
      <c r="D115" s="40"/>
      <c r="E115" s="40"/>
      <c r="F115" s="40"/>
    </row>
    <row r="116" spans="1:6" ht="23.4" x14ac:dyDescent="0.45">
      <c r="A116" s="39"/>
      <c r="B116" s="40"/>
      <c r="C116" s="40"/>
      <c r="D116" s="40"/>
      <c r="E116" s="40"/>
      <c r="F116" s="40"/>
    </row>
    <row r="117" spans="1:6" ht="23.4" x14ac:dyDescent="0.45">
      <c r="A117" s="39"/>
      <c r="C117" s="40"/>
      <c r="D117" s="40"/>
      <c r="E117" s="40"/>
      <c r="F117" s="40"/>
    </row>
    <row r="118" spans="1:6" ht="23.4" x14ac:dyDescent="0.45">
      <c r="A118" s="39"/>
      <c r="E118" s="40"/>
      <c r="F118" s="40"/>
    </row>
    <row r="119" spans="1:6" ht="23.4" x14ac:dyDescent="0.45">
      <c r="A119" s="39"/>
      <c r="E119" s="40"/>
      <c r="F119" s="40"/>
    </row>
    <row r="120" spans="1:6" ht="23.4" x14ac:dyDescent="0.45">
      <c r="A120" s="39"/>
      <c r="E120" s="40"/>
      <c r="F120" s="40"/>
    </row>
    <row r="121" spans="1:6" ht="23.4" x14ac:dyDescent="0.45">
      <c r="A121" s="39"/>
      <c r="E121" s="40"/>
      <c r="F121" s="40"/>
    </row>
    <row r="122" spans="1:6" ht="23.4" x14ac:dyDescent="0.45">
      <c r="A122" s="39"/>
      <c r="C122" s="40"/>
      <c r="D122" s="40"/>
      <c r="E122" s="40"/>
      <c r="F122" s="40"/>
    </row>
    <row r="123" spans="1:6" ht="18" x14ac:dyDescent="0.35">
      <c r="A123" s="39"/>
      <c r="B123" s="39"/>
      <c r="C123" s="39"/>
      <c r="D123" s="39"/>
    </row>
    <row r="124" spans="1:6" ht="18" x14ac:dyDescent="0.35">
      <c r="A124" s="39"/>
      <c r="B124" s="39"/>
      <c r="C124" s="39"/>
      <c r="D124" s="39"/>
    </row>
    <row r="125" spans="1:6" ht="18" x14ac:dyDescent="0.35">
      <c r="A125" s="39"/>
      <c r="B125" s="39"/>
      <c r="C125" s="39"/>
      <c r="D125" s="39"/>
    </row>
    <row r="126" spans="1:6" ht="18" x14ac:dyDescent="0.35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7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ColWidth="9.109375"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23.5546875" customWidth="1"/>
    <col min="5" max="5" width="24.5546875" customWidth="1"/>
    <col min="6" max="6" width="11.5546875" bestFit="1" customWidth="1"/>
    <col min="8" max="8" width="11.5546875" bestFit="1" customWidth="1"/>
  </cols>
  <sheetData>
    <row r="1" spans="1:7" ht="18.75" customHeight="1" x14ac:dyDescent="0.35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3">
      <c r="A2" s="62" t="s">
        <v>31</v>
      </c>
      <c r="B2" s="62"/>
      <c r="C2" s="62"/>
      <c r="D2" s="62"/>
      <c r="E2" s="62"/>
      <c r="G2" s="5" t="s">
        <v>25</v>
      </c>
    </row>
    <row r="3" spans="1:7" ht="18" x14ac:dyDescent="0.3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5">
      <c r="A4" s="64" t="s">
        <v>28</v>
      </c>
      <c r="B4" s="64"/>
      <c r="C4" s="64"/>
      <c r="D4" s="64"/>
      <c r="E4" s="64"/>
      <c r="G4" s="1" t="s">
        <v>19</v>
      </c>
    </row>
    <row r="5" spans="1:7" x14ac:dyDescent="0.3">
      <c r="A5" s="65" t="s">
        <v>2</v>
      </c>
      <c r="B5" s="65"/>
      <c r="C5" s="65"/>
      <c r="D5" s="65"/>
      <c r="E5" s="65"/>
      <c r="G5" s="5" t="s">
        <v>23</v>
      </c>
    </row>
    <row r="6" spans="1:7" x14ac:dyDescent="0.3">
      <c r="G6" s="5" t="s">
        <v>24</v>
      </c>
    </row>
    <row r="7" spans="1:7" ht="15.6" x14ac:dyDescent="0.3">
      <c r="B7" s="3" t="s">
        <v>0</v>
      </c>
      <c r="C7" s="3"/>
      <c r="D7" s="25" t="s">
        <v>3</v>
      </c>
      <c r="E7" s="25" t="s">
        <v>4</v>
      </c>
    </row>
    <row r="8" spans="1:7" ht="15" thickBot="1" x14ac:dyDescent="0.35">
      <c r="B8" s="8" t="s">
        <v>1</v>
      </c>
      <c r="C8" s="8"/>
      <c r="D8" s="9">
        <f>+D9+D15+D25+D35+D51+D61</f>
        <v>0</v>
      </c>
      <c r="E8" s="9"/>
    </row>
    <row r="9" spans="1:7" ht="15" thickBot="1" x14ac:dyDescent="0.35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3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3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3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3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5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5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3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3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3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3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3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3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3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3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5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5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3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3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3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3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3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3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3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3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5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5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3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3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3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3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3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3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5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5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3">
      <c r="A44" s="5" t="s">
        <v>162</v>
      </c>
      <c r="D44" s="6">
        <f>IFERROR(VLOOKUP($A44,#REF!,2,0),0)</f>
        <v>0</v>
      </c>
      <c r="E44" s="6"/>
    </row>
    <row r="45" spans="1:5" ht="15.75" customHeight="1" x14ac:dyDescent="0.3">
      <c r="A45" s="5" t="s">
        <v>163</v>
      </c>
      <c r="D45" s="6">
        <f>IFERROR(VLOOKUP($A45,#REF!,2,0),0)</f>
        <v>0</v>
      </c>
      <c r="E45" s="6"/>
    </row>
    <row r="46" spans="1:5" ht="15.75" customHeight="1" x14ac:dyDescent="0.3">
      <c r="A46" s="5" t="s">
        <v>164</v>
      </c>
      <c r="D46" s="6">
        <f>IFERROR(VLOOKUP($A46,#REF!,2,0),0)</f>
        <v>0</v>
      </c>
      <c r="E46" s="6"/>
    </row>
    <row r="47" spans="1:5" ht="15.75" customHeight="1" x14ac:dyDescent="0.3">
      <c r="A47" s="5" t="s">
        <v>165</v>
      </c>
      <c r="D47" s="6">
        <f>IFERROR(VLOOKUP($A47,#REF!,2,0),0)</f>
        <v>0</v>
      </c>
      <c r="E47" s="6"/>
    </row>
    <row r="48" spans="1:5" ht="15.75" customHeight="1" x14ac:dyDescent="0.3">
      <c r="A48" s="5" t="s">
        <v>166</v>
      </c>
      <c r="D48" s="6">
        <f>IFERROR(VLOOKUP($A48,#REF!,2,0),0)</f>
        <v>0</v>
      </c>
      <c r="E48" s="6"/>
    </row>
    <row r="49" spans="1:5" ht="15.75" customHeight="1" x14ac:dyDescent="0.3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5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5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3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3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3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3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3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3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3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3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5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5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3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3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3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5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5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3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5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5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3">
      <c r="A70" s="5" t="s">
        <v>179</v>
      </c>
      <c r="D70" s="6">
        <f>IFERROR(VLOOKUP($A70,#REF!,2,0),0)</f>
        <v>0</v>
      </c>
      <c r="E70" s="6"/>
    </row>
    <row r="71" spans="1:6" ht="15.75" customHeight="1" x14ac:dyDescent="0.3">
      <c r="A71" s="5" t="s">
        <v>180</v>
      </c>
      <c r="D71" s="6">
        <f>IFERROR(VLOOKUP($A71,#REF!,2,0),0)</f>
        <v>0</v>
      </c>
      <c r="E71" s="6"/>
    </row>
    <row r="72" spans="1:6" ht="15.75" customHeight="1" x14ac:dyDescent="0.3">
      <c r="A72" s="5" t="s">
        <v>181</v>
      </c>
      <c r="D72" s="6">
        <f>IFERROR(VLOOKUP($A72,#REF!,2,0),0)</f>
        <v>0</v>
      </c>
      <c r="E72" s="6"/>
    </row>
    <row r="73" spans="1:6" ht="15.6" x14ac:dyDescent="0.3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5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5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3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5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5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3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5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5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3">
      <c r="A82" s="5" t="s">
        <v>190</v>
      </c>
      <c r="D82" s="6">
        <f>IFERROR(VLOOKUP($A82,#REF!,2,0),0)</f>
        <v>0</v>
      </c>
      <c r="E82" s="6"/>
    </row>
    <row r="83" spans="1:5" ht="6" customHeight="1" x14ac:dyDescent="0.3">
      <c r="D83" s="6">
        <f>IFERROR(VLOOKUP($A83,#REF!,2,0),0)</f>
        <v>0</v>
      </c>
      <c r="E83" s="6"/>
    </row>
    <row r="84" spans="1:5" ht="15.75" customHeight="1" x14ac:dyDescent="0.3">
      <c r="B84" s="2" t="s">
        <v>6</v>
      </c>
      <c r="C84" s="2"/>
      <c r="D84" s="10"/>
      <c r="E84" s="10"/>
    </row>
    <row r="85" spans="1:5" ht="15.75" customHeight="1" x14ac:dyDescent="0.3">
      <c r="B85" s="24"/>
      <c r="D85" s="6"/>
      <c r="E85" s="6"/>
    </row>
    <row r="86" spans="1:5" ht="15.75" customHeight="1" x14ac:dyDescent="0.3">
      <c r="B86" s="24"/>
      <c r="D86" s="6"/>
      <c r="E86" s="6"/>
    </row>
    <row r="87" spans="1:5" ht="15.75" customHeight="1" x14ac:dyDescent="0.3">
      <c r="B87" s="24"/>
      <c r="D87" s="6"/>
      <c r="E87" s="6"/>
    </row>
    <row r="88" spans="1:5" ht="15.75" customHeight="1" x14ac:dyDescent="0.3"/>
    <row r="89" spans="1:5" ht="15.75" customHeight="1" x14ac:dyDescent="0.3"/>
    <row r="90" spans="1:5" ht="15.75" customHeight="1" x14ac:dyDescent="0.3"/>
    <row r="91" spans="1:5" ht="15.75" customHeight="1" x14ac:dyDescent="0.3"/>
    <row r="92" spans="1:5" ht="15.75" customHeight="1" x14ac:dyDescent="0.3">
      <c r="B92" s="22" t="s">
        <v>32</v>
      </c>
      <c r="C92" s="22" t="s">
        <v>33</v>
      </c>
      <c r="D92" s="22" t="s">
        <v>33</v>
      </c>
    </row>
    <row r="93" spans="1:5" ht="15.75" customHeight="1" x14ac:dyDescent="0.3">
      <c r="B93" t="s">
        <v>131</v>
      </c>
      <c r="C93" t="s">
        <v>132</v>
      </c>
      <c r="D93" t="s">
        <v>134</v>
      </c>
    </row>
    <row r="94" spans="1:5" ht="15.75" customHeight="1" x14ac:dyDescent="0.3">
      <c r="B94" t="s">
        <v>136</v>
      </c>
      <c r="C94" t="s">
        <v>133</v>
      </c>
      <c r="D94" t="s">
        <v>135</v>
      </c>
    </row>
    <row r="95" spans="1:5" ht="15.75" customHeight="1" x14ac:dyDescent="0.3"/>
    <row r="96" spans="1:5" ht="15.75" customHeight="1" x14ac:dyDescent="0.3"/>
    <row r="97" spans="2:8" s="5" customFormat="1" ht="15.75" customHeight="1" x14ac:dyDescent="0.3">
      <c r="B97"/>
      <c r="C97"/>
      <c r="D97"/>
      <c r="E97"/>
      <c r="F97"/>
      <c r="G97"/>
      <c r="H97"/>
    </row>
    <row r="98" spans="2:8" s="5" customFormat="1" ht="15.75" customHeight="1" x14ac:dyDescent="0.3">
      <c r="B98"/>
      <c r="C98"/>
      <c r="D98"/>
      <c r="E98"/>
      <c r="F98"/>
      <c r="G98"/>
      <c r="H98"/>
    </row>
    <row r="99" spans="2:8" s="5" customFormat="1" ht="15.75" customHeight="1" x14ac:dyDescent="0.3">
      <c r="B99"/>
      <c r="C99"/>
      <c r="D99"/>
      <c r="E99"/>
      <c r="F99"/>
      <c r="G99"/>
      <c r="H99"/>
    </row>
    <row r="100" spans="2:8" s="5" customFormat="1" ht="15.75" customHeight="1" x14ac:dyDescent="0.3">
      <c r="B100"/>
      <c r="C100"/>
      <c r="D100"/>
      <c r="E100"/>
      <c r="F100"/>
      <c r="G100"/>
      <c r="H100"/>
    </row>
    <row r="101" spans="2:8" s="5" customFormat="1" ht="15.75" customHeight="1" x14ac:dyDescent="0.3">
      <c r="B101"/>
      <c r="C101"/>
      <c r="D101"/>
      <c r="E101"/>
      <c r="F101"/>
      <c r="G101"/>
      <c r="H101"/>
    </row>
    <row r="102" spans="2:8" s="5" customFormat="1" ht="15.75" customHeight="1" x14ac:dyDescent="0.3">
      <c r="B102"/>
      <c r="C102"/>
      <c r="D102"/>
      <c r="E102"/>
      <c r="F102"/>
      <c r="G102"/>
      <c r="H102"/>
    </row>
    <row r="103" spans="2:8" s="5" customFormat="1" ht="15.75" customHeight="1" x14ac:dyDescent="0.3">
      <c r="B103"/>
      <c r="C103"/>
      <c r="D103"/>
      <c r="E103"/>
      <c r="F103"/>
      <c r="G103"/>
      <c r="H103"/>
    </row>
    <row r="104" spans="2:8" s="5" customFormat="1" ht="15.75" customHeight="1" x14ac:dyDescent="0.3">
      <c r="B104"/>
      <c r="C104"/>
      <c r="D104"/>
      <c r="E104"/>
      <c r="F104"/>
      <c r="G104"/>
      <c r="H104"/>
    </row>
    <row r="105" spans="2:8" s="5" customFormat="1" ht="15.75" customHeight="1" x14ac:dyDescent="0.3">
      <c r="B105"/>
      <c r="C105"/>
      <c r="D105"/>
      <c r="E105"/>
      <c r="F105"/>
      <c r="G105"/>
      <c r="H105"/>
    </row>
    <row r="106" spans="2:8" s="5" customFormat="1" ht="15.75" customHeight="1" x14ac:dyDescent="0.3">
      <c r="B106"/>
      <c r="C106"/>
      <c r="D106"/>
      <c r="E106"/>
      <c r="F106"/>
      <c r="G106"/>
      <c r="H106"/>
    </row>
    <row r="107" spans="2:8" s="5" customFormat="1" ht="15.75" customHeight="1" x14ac:dyDescent="0.3">
      <c r="B107"/>
      <c r="C107"/>
      <c r="D107"/>
      <c r="E107"/>
      <c r="F107"/>
      <c r="G107"/>
      <c r="H107"/>
    </row>
    <row r="108" spans="2:8" s="5" customFormat="1" ht="15.75" customHeight="1" x14ac:dyDescent="0.3">
      <c r="B108"/>
      <c r="C108"/>
      <c r="D108"/>
      <c r="E108"/>
      <c r="F108"/>
      <c r="G108"/>
      <c r="H108"/>
    </row>
    <row r="109" spans="2:8" s="5" customFormat="1" ht="15.75" customHeight="1" x14ac:dyDescent="0.3">
      <c r="B109"/>
      <c r="C109"/>
      <c r="D109"/>
      <c r="E109"/>
      <c r="F109"/>
      <c r="G109"/>
      <c r="H109"/>
    </row>
    <row r="110" spans="2:8" s="5" customFormat="1" ht="15.75" customHeight="1" x14ac:dyDescent="0.3">
      <c r="B110"/>
      <c r="C110"/>
      <c r="D110"/>
      <c r="E110"/>
      <c r="F110"/>
      <c r="G110"/>
      <c r="H110"/>
    </row>
    <row r="111" spans="2:8" s="5" customFormat="1" ht="15.75" customHeight="1" x14ac:dyDescent="0.3">
      <c r="B111"/>
      <c r="C111"/>
      <c r="D111"/>
      <c r="E111"/>
      <c r="F111"/>
      <c r="G111"/>
      <c r="H111"/>
    </row>
    <row r="112" spans="2:8" s="5" customFormat="1" ht="15.75" customHeight="1" x14ac:dyDescent="0.3">
      <c r="B112"/>
      <c r="C112"/>
      <c r="D112"/>
      <c r="E112"/>
      <c r="F112"/>
      <c r="G112"/>
      <c r="H112"/>
    </row>
    <row r="113" spans="2:8" s="5" customFormat="1" ht="15.75" customHeight="1" x14ac:dyDescent="0.3">
      <c r="B113"/>
      <c r="C113"/>
      <c r="D113"/>
      <c r="E113"/>
      <c r="F113"/>
      <c r="G113"/>
      <c r="H113"/>
    </row>
    <row r="114" spans="2:8" s="5" customFormat="1" ht="15.75" customHeight="1" x14ac:dyDescent="0.3">
      <c r="B114"/>
      <c r="C114"/>
      <c r="D114"/>
      <c r="E114"/>
      <c r="F114"/>
      <c r="G114"/>
      <c r="H114"/>
    </row>
    <row r="115" spans="2:8" s="5" customFormat="1" ht="15.75" customHeight="1" x14ac:dyDescent="0.3">
      <c r="B115"/>
      <c r="C115"/>
      <c r="D115"/>
      <c r="E115"/>
      <c r="F115"/>
      <c r="G115"/>
      <c r="H115"/>
    </row>
    <row r="116" spans="2:8" s="5" customFormat="1" ht="15.75" customHeight="1" x14ac:dyDescent="0.3">
      <c r="B116"/>
      <c r="C116"/>
      <c r="D116"/>
      <c r="E116"/>
      <c r="F116"/>
      <c r="G116"/>
      <c r="H116"/>
    </row>
    <row r="117" spans="2:8" s="5" customFormat="1" ht="15.75" customHeight="1" x14ac:dyDescent="0.3">
      <c r="B117"/>
      <c r="C117"/>
      <c r="D117"/>
      <c r="E117"/>
      <c r="F117"/>
      <c r="G117"/>
      <c r="H117"/>
    </row>
    <row r="118" spans="2:8" s="5" customFormat="1" ht="15.75" customHeight="1" x14ac:dyDescent="0.3">
      <c r="B118"/>
      <c r="C118"/>
      <c r="D118"/>
      <c r="E118"/>
      <c r="F118"/>
      <c r="G118"/>
      <c r="H118"/>
    </row>
    <row r="119" spans="2:8" s="5" customFormat="1" ht="15.75" customHeight="1" x14ac:dyDescent="0.3">
      <c r="B119"/>
      <c r="C119"/>
      <c r="D119"/>
      <c r="E119"/>
      <c r="F119"/>
      <c r="G119"/>
      <c r="H119"/>
    </row>
    <row r="120" spans="2:8" s="5" customFormat="1" ht="15.75" customHeight="1" x14ac:dyDescent="0.3">
      <c r="B120"/>
      <c r="C120"/>
      <c r="D120"/>
      <c r="E120"/>
      <c r="F120"/>
      <c r="G120"/>
      <c r="H120"/>
    </row>
    <row r="121" spans="2:8" s="5" customFormat="1" ht="15.75" customHeight="1" x14ac:dyDescent="0.3">
      <c r="B121"/>
      <c r="C121"/>
      <c r="D121"/>
      <c r="E121"/>
      <c r="F121"/>
      <c r="G121"/>
      <c r="H121"/>
    </row>
    <row r="122" spans="2:8" s="5" customFormat="1" ht="15.75" customHeight="1" x14ac:dyDescent="0.3">
      <c r="B122"/>
      <c r="C122"/>
      <c r="D122"/>
      <c r="E122"/>
      <c r="F122"/>
      <c r="G122"/>
      <c r="H122"/>
    </row>
    <row r="123" spans="2:8" s="5" customFormat="1" ht="15.75" customHeight="1" x14ac:dyDescent="0.3">
      <c r="B123"/>
      <c r="C123"/>
      <c r="D123"/>
      <c r="E123"/>
      <c r="F123"/>
      <c r="G123"/>
      <c r="H123"/>
    </row>
    <row r="124" spans="2:8" s="5" customFormat="1" ht="15.75" customHeight="1" x14ac:dyDescent="0.3">
      <c r="B124"/>
      <c r="C124"/>
      <c r="D124"/>
      <c r="E124"/>
      <c r="F124"/>
      <c r="G124"/>
      <c r="H124"/>
    </row>
    <row r="125" spans="2:8" s="5" customFormat="1" ht="15.75" customHeight="1" x14ac:dyDescent="0.3">
      <c r="B125"/>
      <c r="C125"/>
      <c r="D125"/>
      <c r="E125"/>
      <c r="F125"/>
      <c r="G125"/>
      <c r="H125"/>
    </row>
    <row r="126" spans="2:8" s="5" customFormat="1" ht="15.75" customHeight="1" x14ac:dyDescent="0.3">
      <c r="B126"/>
      <c r="C126"/>
      <c r="D126"/>
      <c r="E126"/>
      <c r="F126"/>
      <c r="G126"/>
      <c r="H126"/>
    </row>
    <row r="127" spans="2:8" s="5" customFormat="1" ht="15.75" customHeight="1" x14ac:dyDescent="0.3">
      <c r="B127"/>
      <c r="C127"/>
      <c r="D127"/>
      <c r="E127"/>
      <c r="F127"/>
      <c r="G127"/>
      <c r="H127"/>
    </row>
    <row r="128" spans="2:8" s="5" customFormat="1" ht="15.75" customHeight="1" x14ac:dyDescent="0.3">
      <c r="B128"/>
      <c r="C128"/>
      <c r="D128"/>
      <c r="E128"/>
      <c r="F128"/>
      <c r="G128"/>
      <c r="H128"/>
    </row>
    <row r="129" spans="2:8" s="5" customFormat="1" ht="15.75" customHeight="1" x14ac:dyDescent="0.3">
      <c r="B129"/>
      <c r="C129"/>
      <c r="D129"/>
      <c r="E129"/>
      <c r="F129"/>
      <c r="G129"/>
      <c r="H129"/>
    </row>
    <row r="130" spans="2:8" s="5" customFormat="1" ht="15.75" customHeight="1" x14ac:dyDescent="0.3">
      <c r="B130"/>
      <c r="C130"/>
      <c r="D130"/>
      <c r="E130"/>
      <c r="F130"/>
      <c r="G130"/>
      <c r="H130"/>
    </row>
    <row r="131" spans="2:8" s="5" customFormat="1" ht="15.75" customHeight="1" x14ac:dyDescent="0.3">
      <c r="B131"/>
      <c r="C131"/>
      <c r="D131"/>
      <c r="E131"/>
      <c r="F131"/>
      <c r="G131"/>
      <c r="H131"/>
    </row>
    <row r="132" spans="2:8" s="5" customFormat="1" ht="15.75" customHeight="1" x14ac:dyDescent="0.3">
      <c r="B132"/>
      <c r="C132"/>
      <c r="D132"/>
      <c r="E132"/>
      <c r="F132"/>
      <c r="G132"/>
      <c r="H132"/>
    </row>
    <row r="133" spans="2:8" s="5" customFormat="1" ht="15.75" customHeight="1" x14ac:dyDescent="0.3">
      <c r="B133"/>
      <c r="C133"/>
      <c r="D133"/>
      <c r="E133"/>
      <c r="F133"/>
      <c r="G133"/>
      <c r="H133"/>
    </row>
    <row r="134" spans="2:8" s="5" customFormat="1" ht="15.75" customHeight="1" x14ac:dyDescent="0.3">
      <c r="B134"/>
      <c r="C134"/>
      <c r="D134"/>
      <c r="E134"/>
      <c r="F134"/>
      <c r="G134"/>
      <c r="H134"/>
    </row>
    <row r="135" spans="2:8" s="5" customFormat="1" ht="15.75" customHeight="1" x14ac:dyDescent="0.3">
      <c r="B135"/>
      <c r="C135"/>
      <c r="D135"/>
      <c r="E135"/>
      <c r="F135"/>
      <c r="G135"/>
      <c r="H135"/>
    </row>
    <row r="136" spans="2:8" s="5" customFormat="1" ht="15.75" customHeight="1" x14ac:dyDescent="0.3">
      <c r="B136"/>
      <c r="C136"/>
      <c r="D136"/>
      <c r="E136"/>
      <c r="F136"/>
      <c r="G136"/>
      <c r="H136"/>
    </row>
    <row r="137" spans="2:8" s="5" customFormat="1" ht="15.75" customHeight="1" x14ac:dyDescent="0.3">
      <c r="B137"/>
      <c r="C137"/>
      <c r="D137"/>
      <c r="E137"/>
      <c r="F137"/>
      <c r="G137"/>
      <c r="H137"/>
    </row>
    <row r="138" spans="2:8" s="5" customFormat="1" ht="15.75" customHeight="1" x14ac:dyDescent="0.3">
      <c r="B138"/>
      <c r="C138"/>
      <c r="D138"/>
      <c r="E138"/>
      <c r="F138"/>
      <c r="G138"/>
      <c r="H138"/>
    </row>
    <row r="139" spans="2:8" s="5" customFormat="1" ht="15.75" customHeight="1" x14ac:dyDescent="0.3">
      <c r="B139"/>
      <c r="C139"/>
      <c r="D139"/>
      <c r="E139"/>
      <c r="F139"/>
      <c r="G139"/>
      <c r="H139"/>
    </row>
    <row r="140" spans="2:8" s="5" customFormat="1" ht="15.75" customHeight="1" x14ac:dyDescent="0.3">
      <c r="B140"/>
      <c r="C140"/>
      <c r="D140"/>
      <c r="E140"/>
      <c r="F140"/>
      <c r="G140"/>
      <c r="H140"/>
    </row>
    <row r="141" spans="2:8" s="5" customFormat="1" ht="15.75" customHeight="1" x14ac:dyDescent="0.3">
      <c r="B141"/>
      <c r="C141"/>
      <c r="D141"/>
      <c r="E141"/>
      <c r="F141"/>
      <c r="G141"/>
      <c r="H141"/>
    </row>
    <row r="142" spans="2:8" s="5" customFormat="1" ht="15.75" customHeight="1" x14ac:dyDescent="0.3">
      <c r="B142"/>
      <c r="C142"/>
      <c r="D142"/>
      <c r="E142"/>
      <c r="F142"/>
      <c r="G142"/>
      <c r="H142"/>
    </row>
    <row r="143" spans="2:8" s="5" customFormat="1" ht="15.75" customHeight="1" x14ac:dyDescent="0.3">
      <c r="B143"/>
      <c r="C143"/>
      <c r="D143"/>
      <c r="E143"/>
      <c r="F143"/>
      <c r="G143"/>
      <c r="H143"/>
    </row>
    <row r="144" spans="2:8" s="5" customFormat="1" ht="15.75" customHeight="1" x14ac:dyDescent="0.3">
      <c r="B144"/>
      <c r="C144"/>
      <c r="D144"/>
      <c r="E144"/>
      <c r="F144"/>
      <c r="G144"/>
      <c r="H144"/>
    </row>
    <row r="145" spans="2:8" s="5" customFormat="1" ht="15.75" customHeight="1" x14ac:dyDescent="0.3">
      <c r="B145"/>
      <c r="C145"/>
      <c r="D145"/>
      <c r="E145"/>
      <c r="F145"/>
      <c r="G145"/>
      <c r="H145"/>
    </row>
    <row r="146" spans="2:8" s="5" customFormat="1" ht="15.75" customHeight="1" x14ac:dyDescent="0.3">
      <c r="B146"/>
      <c r="C146"/>
      <c r="D146"/>
      <c r="E146"/>
      <c r="F146"/>
      <c r="G146"/>
      <c r="H146"/>
    </row>
    <row r="147" spans="2:8" s="5" customFormat="1" ht="15.75" customHeight="1" x14ac:dyDescent="0.3">
      <c r="B147"/>
      <c r="C147"/>
      <c r="D147"/>
      <c r="E147"/>
      <c r="F147"/>
      <c r="G147"/>
      <c r="H147"/>
    </row>
    <row r="148" spans="2:8" s="5" customFormat="1" ht="15.75" customHeight="1" x14ac:dyDescent="0.3">
      <c r="B148"/>
      <c r="C148"/>
      <c r="D148"/>
      <c r="E148"/>
      <c r="F148"/>
      <c r="G148"/>
      <c r="H148"/>
    </row>
    <row r="149" spans="2:8" s="5" customFormat="1" ht="15.75" customHeight="1" x14ac:dyDescent="0.3">
      <c r="B149"/>
      <c r="C149"/>
      <c r="D149"/>
      <c r="E149"/>
      <c r="F149"/>
      <c r="G149"/>
      <c r="H149"/>
    </row>
    <row r="150" spans="2:8" s="5" customFormat="1" ht="15.75" customHeight="1" x14ac:dyDescent="0.3">
      <c r="B150"/>
      <c r="C150"/>
      <c r="D150"/>
      <c r="E150"/>
      <c r="F150"/>
      <c r="G150"/>
      <c r="H150"/>
    </row>
    <row r="151" spans="2:8" s="5" customFormat="1" ht="15.75" customHeight="1" x14ac:dyDescent="0.3">
      <c r="B151"/>
      <c r="C151"/>
      <c r="D151"/>
      <c r="E151"/>
      <c r="F151"/>
      <c r="G151"/>
      <c r="H151"/>
    </row>
    <row r="152" spans="2:8" s="5" customFormat="1" ht="15.75" customHeight="1" x14ac:dyDescent="0.3">
      <c r="B152"/>
      <c r="C152"/>
      <c r="D152"/>
      <c r="E152"/>
      <c r="F152"/>
      <c r="G152"/>
      <c r="H152"/>
    </row>
    <row r="153" spans="2:8" s="5" customFormat="1" ht="15.75" customHeight="1" x14ac:dyDescent="0.3">
      <c r="B153"/>
      <c r="C153"/>
      <c r="D153"/>
      <c r="E153"/>
      <c r="F153"/>
      <c r="G153"/>
      <c r="H153"/>
    </row>
    <row r="154" spans="2:8" s="5" customFormat="1" ht="15.75" customHeight="1" x14ac:dyDescent="0.3">
      <c r="B154"/>
      <c r="C154"/>
      <c r="D154"/>
      <c r="E154"/>
      <c r="F154"/>
      <c r="G154"/>
      <c r="H154"/>
    </row>
    <row r="155" spans="2:8" s="5" customFormat="1" ht="15.75" customHeight="1" x14ac:dyDescent="0.3">
      <c r="B155"/>
      <c r="C155"/>
      <c r="D155"/>
      <c r="E155"/>
      <c r="F155"/>
      <c r="G155"/>
      <c r="H155"/>
    </row>
    <row r="156" spans="2:8" s="5" customFormat="1" ht="15.75" customHeight="1" x14ac:dyDescent="0.3">
      <c r="B156"/>
      <c r="C156"/>
      <c r="D156"/>
      <c r="E156"/>
      <c r="F156"/>
      <c r="G156"/>
      <c r="H156"/>
    </row>
    <row r="157" spans="2:8" s="5" customFormat="1" ht="15.75" customHeight="1" x14ac:dyDescent="0.3">
      <c r="B157"/>
      <c r="C157"/>
      <c r="D157"/>
      <c r="E157"/>
      <c r="F157"/>
      <c r="G157"/>
      <c r="H157"/>
    </row>
    <row r="158" spans="2:8" s="5" customFormat="1" ht="15.75" customHeight="1" x14ac:dyDescent="0.3">
      <c r="B158"/>
      <c r="C158"/>
      <c r="D158"/>
      <c r="E158"/>
      <c r="F158"/>
      <c r="G158"/>
      <c r="H158"/>
    </row>
    <row r="159" spans="2:8" s="5" customFormat="1" ht="15.75" customHeight="1" x14ac:dyDescent="0.3">
      <c r="B159"/>
      <c r="C159"/>
      <c r="D159"/>
      <c r="E159"/>
      <c r="F159"/>
      <c r="G159"/>
      <c r="H159"/>
    </row>
    <row r="160" spans="2:8" s="5" customFormat="1" ht="15.75" customHeight="1" x14ac:dyDescent="0.3">
      <c r="B160"/>
      <c r="C160"/>
      <c r="D160"/>
      <c r="E160"/>
      <c r="F160"/>
      <c r="G160"/>
      <c r="H160"/>
    </row>
    <row r="161" spans="2:8" s="5" customFormat="1" ht="15.75" customHeight="1" x14ac:dyDescent="0.3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G37" sqref="G37"/>
    </sheetView>
  </sheetViews>
  <sheetFormatPr defaultColWidth="9.109375" defaultRowHeight="14.4" x14ac:dyDescent="0.3"/>
  <cols>
    <col min="2" max="2" width="81.5546875" bestFit="1" customWidth="1"/>
    <col min="3" max="3" width="19.109375" style="6" bestFit="1" customWidth="1"/>
    <col min="4" max="4" width="19.5546875" bestFit="1" customWidth="1"/>
    <col min="5" max="5" width="20" bestFit="1" customWidth="1"/>
    <col min="6" max="6" width="19.109375" bestFit="1" customWidth="1"/>
    <col min="7" max="7" width="21.5546875" customWidth="1"/>
    <col min="8" max="8" width="19.5546875" bestFit="1" customWidth="1"/>
    <col min="9" max="9" width="19.109375" bestFit="1" customWidth="1"/>
    <col min="10" max="11" width="19.5546875" bestFit="1" customWidth="1"/>
    <col min="12" max="12" width="19.109375" bestFit="1" customWidth="1"/>
    <col min="13" max="14" width="19.5546875" bestFit="1" customWidth="1"/>
    <col min="15" max="15" width="21.44140625" bestFit="1" customWidth="1"/>
  </cols>
  <sheetData>
    <row r="1" spans="1:15" x14ac:dyDescent="0.3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3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/>
      <c r="I2" s="13"/>
      <c r="J2" s="6"/>
      <c r="K2" s="6"/>
      <c r="L2" s="6"/>
      <c r="M2" s="6"/>
      <c r="N2" s="6"/>
      <c r="O2" s="6"/>
    </row>
    <row r="3" spans="1:15" x14ac:dyDescent="0.3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/>
      <c r="I3" s="13"/>
      <c r="J3" s="6"/>
      <c r="K3" s="6"/>
      <c r="L3" s="6"/>
      <c r="M3" s="6"/>
      <c r="N3" s="6"/>
      <c r="O3" s="6"/>
    </row>
    <row r="4" spans="1:15" x14ac:dyDescent="0.3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/>
      <c r="I4" s="52"/>
      <c r="J4" s="6"/>
      <c r="K4" s="6"/>
      <c r="L4" s="6"/>
      <c r="M4" s="6"/>
      <c r="N4" s="6"/>
      <c r="O4" s="6"/>
    </row>
    <row r="5" spans="1:15" x14ac:dyDescent="0.3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/>
      <c r="I5" s="52"/>
      <c r="J5" s="6"/>
      <c r="K5" s="6"/>
      <c r="L5" s="6"/>
      <c r="M5" s="6"/>
      <c r="N5" s="6"/>
      <c r="O5" s="6"/>
    </row>
    <row r="6" spans="1:15" x14ac:dyDescent="0.3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/>
      <c r="I6" s="13"/>
      <c r="J6" s="6"/>
      <c r="K6" s="6"/>
      <c r="L6" s="6"/>
      <c r="M6" s="6"/>
      <c r="N6" s="6"/>
      <c r="O6" s="6"/>
    </row>
    <row r="7" spans="1:15" x14ac:dyDescent="0.3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/>
      <c r="I7" s="13"/>
      <c r="J7" s="6"/>
      <c r="K7" s="6"/>
      <c r="L7" s="6"/>
      <c r="M7" s="6"/>
      <c r="N7" s="6"/>
      <c r="O7" s="6"/>
    </row>
    <row r="8" spans="1:15" x14ac:dyDescent="0.3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/>
      <c r="I8" s="13"/>
      <c r="J8" s="6"/>
      <c r="K8" s="6"/>
      <c r="L8" s="6"/>
      <c r="M8" s="6"/>
      <c r="N8" s="6"/>
      <c r="O8" s="6"/>
    </row>
    <row r="9" spans="1:15" x14ac:dyDescent="0.3">
      <c r="A9" t="s">
        <v>41</v>
      </c>
      <c r="B9" t="s">
        <v>70</v>
      </c>
      <c r="C9" s="6">
        <v>0</v>
      </c>
      <c r="D9" s="13">
        <v>963395</v>
      </c>
      <c r="E9" s="52">
        <v>434650</v>
      </c>
      <c r="F9" s="13">
        <v>2368203.38</v>
      </c>
      <c r="G9" s="13">
        <v>2467762.5</v>
      </c>
      <c r="H9" s="13"/>
      <c r="I9" s="13"/>
      <c r="J9" s="6"/>
      <c r="K9" s="6"/>
      <c r="L9" s="6"/>
      <c r="M9" s="6"/>
      <c r="N9" s="6"/>
      <c r="O9" s="6"/>
    </row>
    <row r="10" spans="1:15" x14ac:dyDescent="0.3">
      <c r="A10" t="s">
        <v>42</v>
      </c>
      <c r="B10" t="s">
        <v>71</v>
      </c>
      <c r="C10" s="6">
        <v>0</v>
      </c>
      <c r="D10" s="13">
        <v>3138850</v>
      </c>
      <c r="E10" s="13">
        <v>14250</v>
      </c>
      <c r="F10" s="13">
        <v>922400</v>
      </c>
      <c r="G10" s="13">
        <v>81000</v>
      </c>
      <c r="H10" s="13"/>
      <c r="I10" s="13"/>
      <c r="J10" s="6"/>
      <c r="K10" s="6"/>
      <c r="L10" s="6"/>
      <c r="M10" s="6"/>
      <c r="N10" s="6"/>
      <c r="O10" s="6"/>
    </row>
    <row r="11" spans="1:15" x14ac:dyDescent="0.3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5953265.4400000004</v>
      </c>
      <c r="H11" s="52"/>
      <c r="I11" s="13"/>
      <c r="J11" s="6"/>
      <c r="K11" s="6"/>
      <c r="L11" s="6"/>
      <c r="M11" s="6"/>
      <c r="N11" s="6"/>
      <c r="O11" s="6"/>
    </row>
    <row r="12" spans="1:15" x14ac:dyDescent="0.3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/>
      <c r="I12" s="13"/>
      <c r="J12" s="6"/>
      <c r="K12" s="6"/>
      <c r="L12" s="6"/>
      <c r="M12" s="6"/>
      <c r="N12" s="6"/>
      <c r="O12" s="6"/>
    </row>
    <row r="13" spans="1:15" x14ac:dyDescent="0.3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/>
      <c r="I13" s="13"/>
      <c r="J13" s="6"/>
      <c r="K13" s="6"/>
      <c r="L13" s="6"/>
      <c r="M13" s="6"/>
      <c r="N13" s="6"/>
      <c r="O13" s="6"/>
    </row>
    <row r="14" spans="1:15" x14ac:dyDescent="0.3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/>
      <c r="I14" s="13"/>
      <c r="J14" s="6"/>
      <c r="K14" s="6"/>
      <c r="L14" s="6"/>
      <c r="M14" s="6"/>
      <c r="N14" s="6"/>
      <c r="O14" s="6"/>
    </row>
    <row r="15" spans="1:15" x14ac:dyDescent="0.3">
      <c r="A15" t="s">
        <v>144</v>
      </c>
      <c r="B15" t="s">
        <v>146</v>
      </c>
      <c r="C15" s="6">
        <v>935384307.50999999</v>
      </c>
      <c r="D15" s="13">
        <v>1787957845.21</v>
      </c>
      <c r="E15" s="13">
        <v>2890837937.4899998</v>
      </c>
      <c r="F15" s="13">
        <v>2198351127.04</v>
      </c>
      <c r="G15" s="13">
        <v>2397949253.1999998</v>
      </c>
      <c r="H15" s="13"/>
      <c r="I15" s="13"/>
      <c r="J15" s="6"/>
      <c r="K15" s="6"/>
      <c r="L15" s="6"/>
      <c r="M15" s="6"/>
      <c r="N15" s="6"/>
      <c r="O15" s="6"/>
    </row>
    <row r="16" spans="1:15" x14ac:dyDescent="0.3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/>
      <c r="I16" s="13"/>
      <c r="J16" s="6"/>
      <c r="K16" s="6"/>
      <c r="L16" s="6"/>
      <c r="M16" s="6"/>
      <c r="N16" s="6"/>
      <c r="O16" s="6"/>
    </row>
    <row r="17" spans="1:15" x14ac:dyDescent="0.3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62703242.880000003</v>
      </c>
      <c r="H17" s="13"/>
      <c r="I17" s="13"/>
      <c r="J17" s="6"/>
      <c r="K17" s="6"/>
      <c r="L17" s="6"/>
      <c r="M17" s="6"/>
      <c r="N17" s="6"/>
      <c r="O17" s="6"/>
    </row>
    <row r="18" spans="1:15" x14ac:dyDescent="0.3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/>
      <c r="I18" s="13"/>
      <c r="J18" s="6"/>
      <c r="K18" s="6"/>
      <c r="L18" s="6"/>
      <c r="M18" s="6"/>
      <c r="N18" s="6"/>
      <c r="O18" s="6"/>
    </row>
    <row r="19" spans="1:15" x14ac:dyDescent="0.3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/>
      <c r="I19" s="52"/>
      <c r="J19" s="6"/>
      <c r="K19" s="6"/>
      <c r="L19" s="6"/>
      <c r="M19" s="6"/>
      <c r="N19" s="6"/>
      <c r="O19" s="6"/>
    </row>
    <row r="20" spans="1:15" x14ac:dyDescent="0.3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/>
      <c r="I20" s="13"/>
      <c r="J20" s="6"/>
      <c r="K20" s="6"/>
      <c r="L20" s="6"/>
      <c r="M20" s="6"/>
      <c r="N20" s="6"/>
      <c r="O20" s="6"/>
    </row>
    <row r="21" spans="1:15" x14ac:dyDescent="0.3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/>
      <c r="I21" s="52"/>
      <c r="J21" s="6"/>
      <c r="K21" s="6"/>
      <c r="L21" s="6"/>
      <c r="M21" s="6"/>
      <c r="N21" s="6"/>
      <c r="O21" s="6"/>
    </row>
    <row r="22" spans="1:15" x14ac:dyDescent="0.3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/>
      <c r="I22" s="13"/>
      <c r="J22" s="6"/>
      <c r="K22" s="6"/>
      <c r="L22" s="6"/>
      <c r="M22" s="6"/>
      <c r="N22" s="6"/>
      <c r="O22" s="6"/>
    </row>
    <row r="23" spans="1:15" x14ac:dyDescent="0.3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79389528.969999999</v>
      </c>
      <c r="H23" s="13"/>
      <c r="I23" s="13"/>
      <c r="J23" s="6"/>
      <c r="K23" s="6"/>
      <c r="L23" s="6"/>
      <c r="M23" s="6"/>
      <c r="N23" s="6"/>
      <c r="O23" s="6"/>
    </row>
    <row r="24" spans="1:15" x14ac:dyDescent="0.3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/>
      <c r="I24" s="52"/>
      <c r="J24" s="6"/>
      <c r="K24" s="6"/>
      <c r="L24" s="6"/>
      <c r="M24" s="6"/>
      <c r="N24" s="6"/>
      <c r="O24" s="6"/>
    </row>
    <row r="25" spans="1:15" x14ac:dyDescent="0.3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14795600</v>
      </c>
      <c r="H25" s="13"/>
      <c r="I25" s="52"/>
      <c r="J25" s="6"/>
      <c r="K25" s="6"/>
      <c r="L25" s="6"/>
      <c r="M25" s="6"/>
      <c r="N25" s="6"/>
      <c r="O25" s="6"/>
    </row>
    <row r="26" spans="1:15" x14ac:dyDescent="0.3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/>
      <c r="I26" s="52"/>
      <c r="J26" s="6"/>
      <c r="K26" s="6"/>
      <c r="L26" s="6"/>
      <c r="M26" s="6"/>
      <c r="N26" s="6"/>
      <c r="O26" s="6"/>
    </row>
    <row r="27" spans="1:15" x14ac:dyDescent="0.3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/>
      <c r="I27" s="52"/>
      <c r="J27" s="6"/>
      <c r="K27" s="6"/>
      <c r="L27" s="6"/>
      <c r="M27" s="6"/>
      <c r="N27" s="6"/>
      <c r="O27" s="6"/>
    </row>
    <row r="28" spans="1:15" x14ac:dyDescent="0.3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/>
      <c r="I28" s="52"/>
      <c r="J28" s="6"/>
      <c r="K28" s="6"/>
      <c r="L28" s="6"/>
      <c r="M28" s="6"/>
      <c r="N28" s="6"/>
      <c r="O28" s="6"/>
    </row>
    <row r="29" spans="1:15" x14ac:dyDescent="0.3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/>
      <c r="I29" s="52"/>
      <c r="J29" s="6"/>
      <c r="K29" s="6"/>
      <c r="L29" s="6"/>
      <c r="M29" s="6"/>
      <c r="N29" s="6"/>
      <c r="O29" s="6"/>
    </row>
    <row r="30" spans="1:15" x14ac:dyDescent="0.3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/>
      <c r="I30" s="52"/>
      <c r="J30" s="6"/>
      <c r="K30" s="6"/>
      <c r="L30" s="6"/>
      <c r="M30" s="6"/>
      <c r="N30" s="6"/>
      <c r="O30" s="6"/>
    </row>
    <row r="31" spans="1:15" x14ac:dyDescent="0.3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/>
      <c r="I31" s="52"/>
      <c r="J31" s="6"/>
      <c r="K31" s="6"/>
      <c r="L31" s="6"/>
      <c r="M31" s="6"/>
      <c r="N31" s="6"/>
      <c r="O31" s="6"/>
    </row>
    <row r="32" spans="1:15" x14ac:dyDescent="0.3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/>
      <c r="I32" s="52"/>
      <c r="J32" s="6"/>
      <c r="K32" s="6"/>
      <c r="L32" s="6"/>
      <c r="M32" s="6"/>
      <c r="N32" s="6"/>
      <c r="O32" s="6"/>
    </row>
    <row r="33" spans="1:15" x14ac:dyDescent="0.3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/>
      <c r="I33" s="52"/>
      <c r="J33" s="6"/>
      <c r="K33" s="6"/>
      <c r="L33" s="6"/>
      <c r="M33" s="6"/>
      <c r="N33" s="6"/>
      <c r="O33" s="6"/>
    </row>
    <row r="34" spans="1:15" x14ac:dyDescent="0.3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/>
      <c r="I34" s="52"/>
      <c r="J34" s="6"/>
      <c r="K34" s="6"/>
      <c r="L34" s="6"/>
      <c r="M34" s="6"/>
      <c r="N34" s="6"/>
      <c r="O34" s="6"/>
    </row>
    <row r="35" spans="1:15" x14ac:dyDescent="0.3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3">
      <c r="C37" s="6">
        <f>SUM(C2:C36)</f>
        <v>1011551132.25</v>
      </c>
      <c r="D37" s="6">
        <f t="shared" ref="D37:I37" si="0">SUM(D2:D36)</f>
        <v>2001325686.2099998</v>
      </c>
      <c r="E37" s="6">
        <f t="shared" si="0"/>
        <v>3317259506.2799997</v>
      </c>
      <c r="F37" s="6">
        <f>SUM(F2:F36)</f>
        <v>2463735500.1200004</v>
      </c>
      <c r="G37" s="6">
        <f t="shared" si="0"/>
        <v>2674103809.1499996</v>
      </c>
      <c r="H37" s="6">
        <f>SUM(H2:H36)</f>
        <v>0</v>
      </c>
      <c r="I37" s="6">
        <f t="shared" si="0"/>
        <v>0</v>
      </c>
      <c r="J37" s="6">
        <f t="shared" ref="J37:O37" si="1">SUM(J2:J36)</f>
        <v>0</v>
      </c>
      <c r="K37" s="6">
        <f t="shared" si="1"/>
        <v>0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'!Print_Area</vt:lpstr>
      <vt:lpstr>'Plantilla Presupuesto año 2020'!Print_Area</vt:lpstr>
      <vt:lpstr>'Plantilla Ejecución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MARIBELYS DONE</cp:lastModifiedBy>
  <cp:lastPrinted>2023-06-09T19:10:04Z</cp:lastPrinted>
  <dcterms:created xsi:type="dcterms:W3CDTF">2018-04-17T18:57:16Z</dcterms:created>
  <dcterms:modified xsi:type="dcterms:W3CDTF">2023-06-09T19:10:27Z</dcterms:modified>
</cp:coreProperties>
</file>