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RPETA DE TRABAJO PRESUPUESTO\PRESUPUESTO\2023\Informes\Libre acceso\marzo\"/>
    </mc:Choice>
  </mc:AlternateContent>
  <xr:revisionPtr revIDLastSave="0" documentId="8_{633501D0-7F9F-4926-BE2E-9485C7E15060}" xr6:coauthVersionLast="47" xr6:coauthVersionMax="47" xr10:uidLastSave="{00000000-0000-0000-0000-000000000000}"/>
  <bookViews>
    <workbookView xWindow="-120" yWindow="-120" windowWidth="29040" windowHeight="15840" xr2:uid="{36262188-CB81-4CD0-A531-960D3884424A}"/>
  </bookViews>
  <sheets>
    <sheet name="Plantilla Ejecución " sheetId="1" r:id="rId1"/>
    <sheet name="Sheet5" sheetId="2" r:id="rId2"/>
  </sheets>
  <externalReferences>
    <externalReference r:id="rId3"/>
    <externalReference r:id="rId4"/>
  </externalReferences>
  <definedNames>
    <definedName name="_xlnm.Print_Area" localSheetId="0">'Plantilla Ejecución '!$B$1:$O$112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C37" i="2"/>
  <c r="O37" i="2"/>
  <c r="N37" i="2"/>
  <c r="M37" i="2"/>
  <c r="L37" i="2"/>
  <c r="K37" i="2"/>
  <c r="J37" i="2"/>
  <c r="I37" i="2"/>
  <c r="H37" i="2"/>
  <c r="G37" i="2"/>
  <c r="F37" i="2"/>
  <c r="E37" i="2"/>
  <c r="J111" i="1"/>
  <c r="E111" i="1"/>
  <c r="J110" i="1"/>
  <c r="E110" i="1"/>
  <c r="B11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O87" i="1"/>
  <c r="N87" i="1"/>
  <c r="M87" i="1"/>
  <c r="L87" i="1"/>
  <c r="K87" i="1"/>
  <c r="J87" i="1"/>
  <c r="I87" i="1"/>
  <c r="H87" i="1"/>
  <c r="G87" i="1"/>
  <c r="F87" i="1"/>
  <c r="E87" i="1"/>
  <c r="D87" i="1"/>
  <c r="O86" i="1"/>
  <c r="O85" i="1" s="1"/>
  <c r="N86" i="1"/>
  <c r="N85" i="1" s="1"/>
  <c r="M86" i="1"/>
  <c r="L86" i="1"/>
  <c r="K86" i="1"/>
  <c r="J86" i="1"/>
  <c r="I86" i="1"/>
  <c r="H86" i="1"/>
  <c r="G86" i="1"/>
  <c r="F86" i="1"/>
  <c r="E86" i="1"/>
  <c r="D86" i="1"/>
  <c r="O84" i="1"/>
  <c r="N84" i="1"/>
  <c r="M84" i="1"/>
  <c r="L84" i="1"/>
  <c r="K84" i="1"/>
  <c r="J84" i="1"/>
  <c r="I84" i="1"/>
  <c r="H84" i="1"/>
  <c r="G84" i="1"/>
  <c r="F84" i="1"/>
  <c r="E84" i="1"/>
  <c r="D84" i="1"/>
  <c r="O83" i="1"/>
  <c r="O82" i="1" s="1"/>
  <c r="N83" i="1"/>
  <c r="N82" i="1" s="1"/>
  <c r="M83" i="1"/>
  <c r="L83" i="1"/>
  <c r="K83" i="1"/>
  <c r="J83" i="1"/>
  <c r="I83" i="1"/>
  <c r="H83" i="1"/>
  <c r="G83" i="1"/>
  <c r="F83" i="1"/>
  <c r="E83" i="1"/>
  <c r="D83" i="1"/>
  <c r="O79" i="1"/>
  <c r="N79" i="1"/>
  <c r="M79" i="1"/>
  <c r="L79" i="1"/>
  <c r="K79" i="1"/>
  <c r="J79" i="1"/>
  <c r="I79" i="1"/>
  <c r="H79" i="1"/>
  <c r="G79" i="1"/>
  <c r="F79" i="1"/>
  <c r="E79" i="1"/>
  <c r="D79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O76" i="1" s="1"/>
  <c r="N77" i="1"/>
  <c r="M77" i="1"/>
  <c r="L77" i="1"/>
  <c r="K77" i="1"/>
  <c r="K76" i="1" s="1"/>
  <c r="J77" i="1"/>
  <c r="I77" i="1"/>
  <c r="H77" i="1"/>
  <c r="G77" i="1"/>
  <c r="F77" i="1"/>
  <c r="E77" i="1"/>
  <c r="D77" i="1"/>
  <c r="O75" i="1"/>
  <c r="N75" i="1"/>
  <c r="M75" i="1"/>
  <c r="L75" i="1"/>
  <c r="K75" i="1"/>
  <c r="J75" i="1"/>
  <c r="I75" i="1"/>
  <c r="H75" i="1"/>
  <c r="G75" i="1"/>
  <c r="F75" i="1"/>
  <c r="E75" i="1"/>
  <c r="D75" i="1"/>
  <c r="O74" i="1"/>
  <c r="O73" i="1" s="1"/>
  <c r="N74" i="1"/>
  <c r="M74" i="1"/>
  <c r="L74" i="1"/>
  <c r="K74" i="1"/>
  <c r="K73" i="1" s="1"/>
  <c r="J74" i="1"/>
  <c r="I74" i="1"/>
  <c r="H74" i="1"/>
  <c r="H73" i="1" s="1"/>
  <c r="G74" i="1"/>
  <c r="F74" i="1"/>
  <c r="E74" i="1"/>
  <c r="D74" i="1"/>
  <c r="D73" i="1" s="1"/>
  <c r="O72" i="1"/>
  <c r="N72" i="1"/>
  <c r="M72" i="1"/>
  <c r="L72" i="1"/>
  <c r="K72" i="1"/>
  <c r="J72" i="1"/>
  <c r="I72" i="1"/>
  <c r="H72" i="1"/>
  <c r="G72" i="1"/>
  <c r="F72" i="1"/>
  <c r="E72" i="1"/>
  <c r="D72" i="1"/>
  <c r="O71" i="1"/>
  <c r="N71" i="1"/>
  <c r="M71" i="1"/>
  <c r="L71" i="1"/>
  <c r="K71" i="1"/>
  <c r="J71" i="1"/>
  <c r="I71" i="1"/>
  <c r="H71" i="1"/>
  <c r="G71" i="1"/>
  <c r="F71" i="1"/>
  <c r="E71" i="1"/>
  <c r="D71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7" i="1"/>
  <c r="N67" i="1"/>
  <c r="M67" i="1"/>
  <c r="L67" i="1"/>
  <c r="K67" i="1"/>
  <c r="J67" i="1"/>
  <c r="I67" i="1"/>
  <c r="H67" i="1"/>
  <c r="G67" i="1"/>
  <c r="F67" i="1"/>
  <c r="E67" i="1"/>
  <c r="D67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3" i="1"/>
  <c r="N63" i="1"/>
  <c r="M63" i="1"/>
  <c r="L63" i="1"/>
  <c r="K63" i="1"/>
  <c r="J63" i="1"/>
  <c r="I63" i="1"/>
  <c r="H63" i="1"/>
  <c r="G63" i="1"/>
  <c r="F63" i="1"/>
  <c r="E63" i="1"/>
  <c r="D63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N58" i="1" s="1"/>
  <c r="M60" i="1"/>
  <c r="L60" i="1"/>
  <c r="K60" i="1"/>
  <c r="J60" i="1"/>
  <c r="I60" i="1"/>
  <c r="H60" i="1"/>
  <c r="G60" i="1"/>
  <c r="F60" i="1"/>
  <c r="E60" i="1"/>
  <c r="D60" i="1"/>
  <c r="O59" i="1"/>
  <c r="N59" i="1"/>
  <c r="M59" i="1"/>
  <c r="L59" i="1"/>
  <c r="K59" i="1"/>
  <c r="J59" i="1"/>
  <c r="J58" i="1" s="1"/>
  <c r="I59" i="1"/>
  <c r="H59" i="1"/>
  <c r="G59" i="1"/>
  <c r="F59" i="1"/>
  <c r="E59" i="1"/>
  <c r="D59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5" i="1"/>
  <c r="N55" i="1"/>
  <c r="M55" i="1"/>
  <c r="L55" i="1"/>
  <c r="K55" i="1"/>
  <c r="J55" i="1"/>
  <c r="I55" i="1"/>
  <c r="H55" i="1"/>
  <c r="G55" i="1"/>
  <c r="F55" i="1"/>
  <c r="E55" i="1"/>
  <c r="D55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1" i="1"/>
  <c r="N51" i="1"/>
  <c r="M51" i="1"/>
  <c r="L51" i="1"/>
  <c r="K51" i="1"/>
  <c r="J51" i="1"/>
  <c r="I51" i="1"/>
  <c r="H51" i="1"/>
  <c r="G51" i="1"/>
  <c r="F51" i="1"/>
  <c r="E51" i="1"/>
  <c r="D51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J42" i="1" s="1"/>
  <c r="I43" i="1"/>
  <c r="H43" i="1"/>
  <c r="G43" i="1"/>
  <c r="F43" i="1"/>
  <c r="E43" i="1"/>
  <c r="D43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N35" i="1"/>
  <c r="M35" i="1"/>
  <c r="L35" i="1"/>
  <c r="K35" i="1"/>
  <c r="J35" i="1"/>
  <c r="I35" i="1"/>
  <c r="H35" i="1"/>
  <c r="G35" i="1"/>
  <c r="F35" i="1"/>
  <c r="E35" i="1"/>
  <c r="D35" i="1"/>
  <c r="O34" i="1"/>
  <c r="N34" i="1"/>
  <c r="M34" i="1"/>
  <c r="L34" i="1"/>
  <c r="L32" i="1" s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F76" i="1" l="1"/>
  <c r="N76" i="1"/>
  <c r="I73" i="1"/>
  <c r="J68" i="1"/>
  <c r="G58" i="1"/>
  <c r="E68" i="1"/>
  <c r="E76" i="1"/>
  <c r="M76" i="1"/>
  <c r="F22" i="1"/>
  <c r="N22" i="1"/>
  <c r="I68" i="1"/>
  <c r="M68" i="1"/>
  <c r="H42" i="1"/>
  <c r="E16" i="1"/>
  <c r="M16" i="1"/>
  <c r="I22" i="1"/>
  <c r="E22" i="1"/>
  <c r="M22" i="1"/>
  <c r="C60" i="1"/>
  <c r="M58" i="1"/>
  <c r="G16" i="1"/>
  <c r="O16" i="1"/>
  <c r="K16" i="1"/>
  <c r="G32" i="1"/>
  <c r="O32" i="1"/>
  <c r="K32" i="1"/>
  <c r="F68" i="1"/>
  <c r="N68" i="1"/>
  <c r="D32" i="1"/>
  <c r="O50" i="1"/>
  <c r="G50" i="1"/>
  <c r="I16" i="1"/>
  <c r="C45" i="1"/>
  <c r="H50" i="1"/>
  <c r="O58" i="1"/>
  <c r="J73" i="1"/>
  <c r="J76" i="1"/>
  <c r="G22" i="1"/>
  <c r="O22" i="1"/>
  <c r="J50" i="1"/>
  <c r="L73" i="1"/>
  <c r="C77" i="1"/>
  <c r="L76" i="1"/>
  <c r="H76" i="1"/>
  <c r="C84" i="1"/>
  <c r="C17" i="1"/>
  <c r="L16" i="1"/>
  <c r="C20" i="1"/>
  <c r="D68" i="1"/>
  <c r="L68" i="1"/>
  <c r="C37" i="1"/>
  <c r="I32" i="1"/>
  <c r="C53" i="1"/>
  <c r="D58" i="1"/>
  <c r="L58" i="1"/>
  <c r="C64" i="1"/>
  <c r="C66" i="1"/>
  <c r="G73" i="1"/>
  <c r="G76" i="1"/>
  <c r="C72" i="1"/>
  <c r="K22" i="1"/>
  <c r="L42" i="1"/>
  <c r="L50" i="1"/>
  <c r="C56" i="1"/>
  <c r="C19" i="1"/>
  <c r="D42" i="1"/>
  <c r="C48" i="1"/>
  <c r="D50" i="1"/>
  <c r="F16" i="1"/>
  <c r="N16" i="1"/>
  <c r="C24" i="1"/>
  <c r="C26" i="1"/>
  <c r="H32" i="1"/>
  <c r="C34" i="1"/>
  <c r="K58" i="1"/>
  <c r="D76" i="1"/>
  <c r="E73" i="1"/>
  <c r="M73" i="1"/>
  <c r="C78" i="1"/>
  <c r="C29" i="1"/>
  <c r="C40" i="1"/>
  <c r="K42" i="1"/>
  <c r="C46" i="1"/>
  <c r="K50" i="1"/>
  <c r="C54" i="1"/>
  <c r="H16" i="1"/>
  <c r="C18" i="1"/>
  <c r="J22" i="1"/>
  <c r="C30" i="1"/>
  <c r="J32" i="1"/>
  <c r="F32" i="1"/>
  <c r="N32" i="1"/>
  <c r="C44" i="1"/>
  <c r="G42" i="1"/>
  <c r="O42" i="1"/>
  <c r="C52" i="1"/>
  <c r="C59" i="1"/>
  <c r="C63" i="1"/>
  <c r="C65" i="1"/>
  <c r="C71" i="1"/>
  <c r="F73" i="1"/>
  <c r="N73" i="1"/>
  <c r="C79" i="1"/>
  <c r="C83" i="1"/>
  <c r="C86" i="1"/>
  <c r="C38" i="1"/>
  <c r="C43" i="1"/>
  <c r="I42" i="1"/>
  <c r="C47" i="1"/>
  <c r="M50" i="1"/>
  <c r="C57" i="1"/>
  <c r="F58" i="1"/>
  <c r="C61" i="1"/>
  <c r="J16" i="1"/>
  <c r="D22" i="1"/>
  <c r="H22" i="1"/>
  <c r="C31" i="1"/>
  <c r="C33" i="1"/>
  <c r="C75" i="1"/>
  <c r="C87" i="1"/>
  <c r="I58" i="1"/>
  <c r="D16" i="1"/>
  <c r="M42" i="1"/>
  <c r="C49" i="1"/>
  <c r="C51" i="1"/>
  <c r="I50" i="1"/>
  <c r="C55" i="1"/>
  <c r="C67" i="1"/>
  <c r="L22" i="1"/>
  <c r="L92" i="1" s="1"/>
  <c r="C25" i="1"/>
  <c r="C36" i="1"/>
  <c r="F42" i="1"/>
  <c r="N42" i="1"/>
  <c r="F50" i="1"/>
  <c r="N50" i="1"/>
  <c r="G68" i="1"/>
  <c r="O68" i="1"/>
  <c r="C27" i="1"/>
  <c r="E32" i="1"/>
  <c r="M32" i="1"/>
  <c r="C35" i="1"/>
  <c r="C39" i="1"/>
  <c r="C41" i="1"/>
  <c r="H58" i="1"/>
  <c r="C62" i="1"/>
  <c r="H68" i="1"/>
  <c r="C70" i="1"/>
  <c r="K68" i="1"/>
  <c r="C89" i="1"/>
  <c r="C21" i="1"/>
  <c r="C69" i="1"/>
  <c r="C74" i="1"/>
  <c r="I76" i="1"/>
  <c r="C23" i="1"/>
  <c r="E42" i="1"/>
  <c r="E50" i="1"/>
  <c r="E58" i="1"/>
  <c r="C28" i="1"/>
  <c r="O92" i="1" l="1"/>
  <c r="C76" i="1"/>
  <c r="H92" i="1"/>
  <c r="L14" i="1"/>
  <c r="O14" i="1"/>
  <c r="H14" i="1"/>
  <c r="C50" i="1"/>
  <c r="G14" i="1"/>
  <c r="C73" i="1"/>
  <c r="N14" i="1"/>
  <c r="C16" i="1"/>
  <c r="D92" i="1"/>
  <c r="F14" i="1"/>
  <c r="J92" i="1"/>
  <c r="C58" i="1"/>
  <c r="F92" i="1"/>
  <c r="J14" i="1"/>
  <c r="I92" i="1"/>
  <c r="G92" i="1"/>
  <c r="D14" i="1"/>
  <c r="C68" i="1"/>
  <c r="C32" i="1"/>
  <c r="K92" i="1"/>
  <c r="M14" i="1"/>
  <c r="E14" i="1"/>
  <c r="N92" i="1"/>
  <c r="C22" i="1"/>
  <c r="K14" i="1"/>
  <c r="M92" i="1"/>
  <c r="C42" i="1"/>
  <c r="I14" i="1"/>
  <c r="E92" i="1"/>
  <c r="C92" i="1" l="1"/>
  <c r="C14" i="1"/>
</calcChain>
</file>

<file path=xl/sharedStrings.xml><?xml version="1.0" encoding="utf-8"?>
<sst xmlns="http://schemas.openxmlformats.org/spreadsheetml/2006/main" count="236" uniqueCount="203">
  <si>
    <t xml:space="preserve">Ejecución de Gastos y Aplicaciones Financieras </t>
  </si>
  <si>
    <t xml:space="preserve">3. Se presenta la clasificación objetal del gasto al nivel de cuenta. </t>
  </si>
  <si>
    <t>Al mes de Marzo 2023</t>
  </si>
  <si>
    <t xml:space="preserve">2. Se presenta el gasto por mes; cada mes se debe actualizar el gasto devengado de los meses anteriores.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</si>
  <si>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</si>
  <si>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</si>
  <si>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</si>
  <si>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</si>
  <si>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</si>
  <si>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</si>
  <si>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</si>
  <si>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</si>
  <si>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</si>
  <si>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</si>
  <si>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</si>
  <si>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</si>
  <si>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</si>
  <si>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</si>
  <si>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</si>
  <si>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</si>
  <si>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2-GASTOS</t>
  </si>
  <si>
    <t>2.1-REMUNERACIONES Y CONTRIBUCIONES</t>
  </si>
  <si>
    <t>2.1.1</t>
  </si>
  <si>
    <t>2.1.1-REMUNERACIONES</t>
  </si>
  <si>
    <t>2.1.2</t>
  </si>
  <si>
    <t>2.1.2-SOBRESUELDOS</t>
  </si>
  <si>
    <t>2.1.3</t>
  </si>
  <si>
    <t>2.1.3-DIETAS Y GASTOS DE REPRESENTACIÓN</t>
  </si>
  <si>
    <t>2.1.4</t>
  </si>
  <si>
    <t>2.1.4-GRATIFICACIONES Y BONIFICACIONES</t>
  </si>
  <si>
    <t>2.1.5</t>
  </si>
  <si>
    <t>2.1.5-CONTRIBUCIONES A LA SEGURIDAD SOCIAL</t>
  </si>
  <si>
    <t>2.2-CONTRATACIÓN DE SERVICIOS</t>
  </si>
  <si>
    <t>2.2.1</t>
  </si>
  <si>
    <t>2.2.1-SERVICIOS BÁSICOS</t>
  </si>
  <si>
    <t>2.2.2</t>
  </si>
  <si>
    <t>2.2.2-PUBLICIDAD, IMPRESIÓN Y ENCUADERNACIÓN</t>
  </si>
  <si>
    <t>2.2.3</t>
  </si>
  <si>
    <t>2.2.3-VIÁTICOS</t>
  </si>
  <si>
    <t>2.2.4</t>
  </si>
  <si>
    <t>2.2.4-TRANSPORTE Y ALMACENAJE</t>
  </si>
  <si>
    <t>2.2.5</t>
  </si>
  <si>
    <t>2.2.5-ALQUILERES Y RENTAS</t>
  </si>
  <si>
    <t>2.2.6</t>
  </si>
  <si>
    <t>2.2.6-SEGUROS</t>
  </si>
  <si>
    <t>2.2.7</t>
  </si>
  <si>
    <t>2.2.7-SERV. DE CONSERVACIÓN, REP. MENORES E INST. TEMPORALES</t>
  </si>
  <si>
    <t>2.2.8</t>
  </si>
  <si>
    <t>2.2.8-OTROS SERVICIOS NO INCLUIDOS EN CONCEPTOS ANTERIORES</t>
  </si>
  <si>
    <t>2.2.9</t>
  </si>
  <si>
    <t>2.2.9-OTRAS CONTRATACIONES DE SERVICIOS</t>
  </si>
  <si>
    <t>2.3-MATERIALES Y SUMINISTROS</t>
  </si>
  <si>
    <t>2.3.1</t>
  </si>
  <si>
    <t>2.3.1-ALIMENTOS Y PRODUCTOS AGROFORESTALES</t>
  </si>
  <si>
    <t>2.3.2</t>
  </si>
  <si>
    <t>2.3.2-TEXTILES Y VESTUARIOS</t>
  </si>
  <si>
    <t>2.3.3</t>
  </si>
  <si>
    <t>2.3.3-PRODUCTOS DE PAPEL, CARTÓN E IMPRESOS</t>
  </si>
  <si>
    <t>2.3.4</t>
  </si>
  <si>
    <t>2.3.4-PRODUCTOS FARMACÉUTICOS</t>
  </si>
  <si>
    <t>2.3.5</t>
  </si>
  <si>
    <t>2.3.5-PRODUCTOS DE CUERO, CAUCHO Y PLÁSTICO</t>
  </si>
  <si>
    <t>2.3.6</t>
  </si>
  <si>
    <t>2.3.6-PRODUCTOS DE MINERALES, METÁLICOS Y NO METÁLICOS</t>
  </si>
  <si>
    <t>2.3.7</t>
  </si>
  <si>
    <t>2.3.7-COMBUSTIBLES, LUBRICANTES, PRODUCTOS QUÍMICOS Y CONEXOS</t>
  </si>
  <si>
    <t>2.3.8</t>
  </si>
  <si>
    <t>2.3.8 - GASTOS QUE SE ASIGNARÁN DURANTE EL EJERCICIO (ART. 32 Y 33 LEY 423-06)</t>
  </si>
  <si>
    <t>2.3.9</t>
  </si>
  <si>
    <t>2.3.9-PRODUCTOS Y ÚTILES VARIOS</t>
  </si>
  <si>
    <t>2.4-TRANSFERENCIAS CORRIENTES</t>
  </si>
  <si>
    <t>2.4.1</t>
  </si>
  <si>
    <t>2.4.1-TRANSFERENCIAS CORRIENTES AL SECTOR PRIVADO</t>
  </si>
  <si>
    <t>2.4.2</t>
  </si>
  <si>
    <t>2.4.2-TRANSFERENCIAS CORRIENTES AL  GOBIERNO GENERAL NACIONAL</t>
  </si>
  <si>
    <t>2.4.3</t>
  </si>
  <si>
    <t>2.4.3-TRANSFERENCIAS CORRIENTES A GOBIERNOS GENERALES LOCALES</t>
  </si>
  <si>
    <t>2.4.4</t>
  </si>
  <si>
    <t>2.4.4-TRANSFERENCIAS CORRIENTES A EMPRESAS PÚBLICAS NO FINANCIERAS</t>
  </si>
  <si>
    <t>2.4.5</t>
  </si>
  <si>
    <t>2.4.5-TRANSFERENCIAS CORRIENTES A INSTITUCIONES PÚBLICAS FINANCIERAS</t>
  </si>
  <si>
    <t>2.4.7</t>
  </si>
  <si>
    <t>2.4.7-TRANSFERENCIAS CORRIENTES AL SECTOR EXTERNO</t>
  </si>
  <si>
    <t>2.4.9</t>
  </si>
  <si>
    <t>2.4.9-TRANSFERENCIAS CORRIENTES A OTRAS INSTITUCIONES PÚBLICAS</t>
  </si>
  <si>
    <t>2.5 - TRANSFERENCIAS DE CAPITAL</t>
  </si>
  <si>
    <t xml:space="preserve">2.5.1 </t>
  </si>
  <si>
    <t>2.5.1 - TRANSFERENCIAS DE CAPITAL AL SECTOR PRIVADO</t>
  </si>
  <si>
    <t>2.5.2</t>
  </si>
  <si>
    <t>2.5.2 - TRANSFERENCIAS DE CAPITAL AL GOBIERNO GENERAL  NACIONAL</t>
  </si>
  <si>
    <t>2.5.3</t>
  </si>
  <si>
    <t>2.5.3 - TRANSFERENCIAS DE CAPITAL A GOBIERNOS GENERALES LOCALES</t>
  </si>
  <si>
    <t>2.5.4</t>
  </si>
  <si>
    <t>2.5.4 - TRANSFERENCIAS DE CAPITAL  A EMPRESAS PÚBLICAS NO FINANCIERAS</t>
  </si>
  <si>
    <t>2.5.5</t>
  </si>
  <si>
    <t>2.5.5 - TRANSFERENCIAS DE CAPITAL A INSTITUCIONES PÚBLICAS FINANCIERAS</t>
  </si>
  <si>
    <t>2.5.6</t>
  </si>
  <si>
    <t>2.5.6 - TRANSFERENCIAS DE CAPITAL AL SECTOR EXTERNO</t>
  </si>
  <si>
    <t>2.5.9</t>
  </si>
  <si>
    <t>2.5.9 - TRANSFERENCIAS DE CAPITAL A OTRAS INSTITUCIONES PÚBLICAS</t>
  </si>
  <si>
    <t>2.6-BIENES MUEBLES, INMUEBLES E INTANGIBLES</t>
  </si>
  <si>
    <t>2.6.1</t>
  </si>
  <si>
    <t>2.6.1-MOBILIARIO Y EQUIPO</t>
  </si>
  <si>
    <t>2.6.2</t>
  </si>
  <si>
    <t>2.6.2-MOBILIARIO Y EQUIPO EDUCACIONAL Y RECREATIVO</t>
  </si>
  <si>
    <t>2.6.3</t>
  </si>
  <si>
    <t>2.6.3-EQUIPO E INSTRUMENTAL, CIENTÍFICO Y LABORATORIO</t>
  </si>
  <si>
    <t>2.6.4</t>
  </si>
  <si>
    <t>2.6.4-VEHÍCULOS Y EQUIPO DE TRANSPORTE, TRACCIÓN Y ELEVACIÓN</t>
  </si>
  <si>
    <t>2.6.5</t>
  </si>
  <si>
    <t>2.6.5-MAQUINARIA, OTROS EQUIPOS Y HERRAMIENTAS</t>
  </si>
  <si>
    <t>2.6.6</t>
  </si>
  <si>
    <t>2.6.6-EQUIPOS DE DEFENSA Y SEGURIDAD</t>
  </si>
  <si>
    <t>2.6.7</t>
  </si>
  <si>
    <t>2.6.7 - ACTIVOS BIÓLOGICOS CULTIVABLES</t>
  </si>
  <si>
    <t>2.6.8</t>
  </si>
  <si>
    <t>2.6.8-BIENES INTANGIBLES</t>
  </si>
  <si>
    <t>2.6.9</t>
  </si>
  <si>
    <t>2.6.9 - EDIFICIOS, ESTRUCTURAS, TIERRAS, TERRENOS Y OBJETOS DE VALOR</t>
  </si>
  <si>
    <t>2.7-OBRAS</t>
  </si>
  <si>
    <t>2.7.1</t>
  </si>
  <si>
    <t>2.7.1-OBRAS EN EDIFICACIONES</t>
  </si>
  <si>
    <t>2.7.2</t>
  </si>
  <si>
    <t>2.7.2-INFRAESTRUCTURA</t>
  </si>
  <si>
    <t>2.7.3</t>
  </si>
  <si>
    <t>2.7.3-CONSTRUCCIONES EN BIENES CONCESIONADOS</t>
  </si>
  <si>
    <t>2.7.4</t>
  </si>
  <si>
    <t>2.7.4-GASTOS QUE SE ASIGNARÁN DURANTE EJERCICIO P/INVERSIÓN (ART. 32 Y 33 LEY 423-06)</t>
  </si>
  <si>
    <t>2.8 - ADQUISICION DE ACTIVOS FINANCIEROS CON FINES DE POLÍTICA</t>
  </si>
  <si>
    <t>2.8.1</t>
  </si>
  <si>
    <t>2.8.1 - CONCESIÓN DE PRESTAMOS</t>
  </si>
  <si>
    <t>2.8.2</t>
  </si>
  <si>
    <t>2.8.2 - ADQUISICIÓN DE TÍTULOS VALORES REPRESENTATIVOS DE DEUDA</t>
  </si>
  <si>
    <t>2.9 - GASTOS FINANCIEROS</t>
  </si>
  <si>
    <t>2.9.1</t>
  </si>
  <si>
    <t>2.9.1 - INTERESES DE LA DEUDA PÚBLICA INTERNA</t>
  </si>
  <si>
    <t>2.9.2</t>
  </si>
  <si>
    <t>2.9.2 - INTERESES DE LA DEUDA PUBLICA EXTERNA</t>
  </si>
  <si>
    <t>2.9.4</t>
  </si>
  <si>
    <t>2.9.4 - COMISIONES Y OTROS GASTOS BANCARIOS DE LA DEUDA PÚBLICA</t>
  </si>
  <si>
    <t>TOTAL DE GASTOS</t>
  </si>
  <si>
    <t>4 - APLICACIONES FINANCIERAS</t>
  </si>
  <si>
    <t>4.1 - INCREMENTO DE ACTIVOS FINANCIEROS</t>
  </si>
  <si>
    <t>4.1.1</t>
  </si>
  <si>
    <t>4.1.1 - INCREMENTO DE ACTIVOS FINANCIEROS CORRIENTES</t>
  </si>
  <si>
    <t>4.1.2</t>
  </si>
  <si>
    <t>4.1.2 - INCREMENTO DE ACTIVOS FINANCIEROS NO CORRIENTES</t>
  </si>
  <si>
    <t>4.2 - DISMINUCIÓN DE PASIVOS</t>
  </si>
  <si>
    <t>4.2.1</t>
  </si>
  <si>
    <t>4.2.1 - DISMINUCIÓN DE PASIVOS CORRIENTES</t>
  </si>
  <si>
    <t>4.2.2</t>
  </si>
  <si>
    <t>4.2.2 - DISMINUCIÓN DE PASIVOS NO CORRIENTES</t>
  </si>
  <si>
    <t>4.3 - DISMINUCIÓN DE FONDOS DE TERCEROS</t>
  </si>
  <si>
    <t>4.3.5</t>
  </si>
  <si>
    <t>4.3.5 - DISMINUCIÓN DEPÓSITOS FONDOS DE TERCEROS</t>
  </si>
  <si>
    <t>TOTAL APLICACIONES FINANCIERAS</t>
  </si>
  <si>
    <t>TOTAL GASTOS Y APLICACIONES FINANCIERAS</t>
  </si>
  <si>
    <t>Fuente: 0100</t>
  </si>
  <si>
    <t>Fecha de registro: hasta el 31 de Marzo del 2023</t>
  </si>
  <si>
    <t>Fecha de imputación: hasta el 31 de Marzo del 2023</t>
  </si>
  <si>
    <t>Etapa del Gasto : DEVENGADO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</si>
  <si>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</si>
  <si>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</si>
  <si>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</si>
  <si>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 xml:space="preserve">oportunamente contratados o, en los casos de gastos sin contraprestación, por haberse cumplido los requisitos administrativos dispuestos </t>
  </si>
  <si>
    <t>por el reglamento de la presente Ley.</t>
  </si>
  <si>
    <t>ELABORADO POR:</t>
  </si>
  <si>
    <t>REVISADO POR:</t>
  </si>
  <si>
    <t>APROBADO POR:</t>
  </si>
  <si>
    <t>Analista Financiero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</si>
  <si>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</si>
  <si>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</si>
  <si>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</si>
  <si>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</si>
  <si>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</si>
  <si>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</si>
  <si>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</si>
  <si>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</si>
  <si>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</si>
  <si>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</si>
  <si>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</si>
  <si>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</si>
  <si>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</si>
  <si>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OTRAS CONTRATACIONES DE SERVICIOS</t>
  </si>
  <si>
    <t>ALIMENTOS Y PRODUCTOS AGROFORESTALES</t>
  </si>
  <si>
    <t>TEXTILES Y VESTUARIOS</t>
  </si>
  <si>
    <t>PAPEL, CARTÓN E IMPRESOS</t>
  </si>
  <si>
    <t>PRODUCTOS FARMACÉUTICOS</t>
  </si>
  <si>
    <t>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</si>
  <si>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</si>
  <si>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</si>
  <si>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</si>
  <si>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</si>
  <si>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</si>
  <si>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</si>
  <si>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MOBILIARIO Y EQUIPO DE AUDIO, AUDIOVISUAL, RECREATIVO Y EDUCACIONAL</t>
  </si>
  <si>
    <t>EQUIPO E INSTRUMENTAL, CIENTÍFICO Y LABORATORIO</t>
  </si>
  <si>
    <t>VEHÍCULOS Y EQUIPO DE TRANSPORTE, TRACCIÓN Y ELEVACIÓN</t>
  </si>
  <si>
    <t>MAQUINARIA, OTROS EQUIPOS Y HERRAMIENTAS</t>
  </si>
  <si>
    <t>EQUIPOS DE DEFENSA Y SEGURIDAD</t>
  </si>
  <si>
    <t>BIENES INTANGIBLES</t>
  </si>
  <si>
    <t>OBRAS EN EDIFICACIONES</t>
  </si>
  <si>
    <t>CONSTRUCCIONES EN BIENES CONCESIONADOS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</si>
</sst>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7" fontId="4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2" fillId="3" borderId="1" xfId="0" applyFont="1" applyFill="1" applyBorder="1"/>
    <xf numFmtId="4" fontId="2" fillId="3" borderId="1" xfId="1" applyNumberFormat="1" applyFont="1" applyFill="1" applyBorder="1" applyAlignment="1">
      <alignment horizontal="right"/>
    </xf>
    <xf numFmtId="4" fontId="2" fillId="3" borderId="1" xfId="1" applyNumberFormat="1" applyFont="1" applyFill="1" applyBorder="1"/>
    <xf numFmtId="4" fontId="0" fillId="0" borderId="0" xfId="1" applyNumberFormat="1" applyFont="1" applyAlignment="1">
      <alignment horizontal="right"/>
    </xf>
    <xf numFmtId="4" fontId="0" fillId="0" borderId="0" xfId="1" applyNumberFormat="1" applyFont="1"/>
    <xf numFmtId="0" fontId="3" fillId="0" borderId="2" xfId="0" applyFont="1" applyBorder="1"/>
    <xf numFmtId="4" fontId="3" fillId="0" borderId="2" xfId="1" applyNumberFormat="1" applyFont="1" applyBorder="1" applyAlignment="1">
      <alignment horizontal="right"/>
    </xf>
    <xf numFmtId="4" fontId="3" fillId="0" borderId="2" xfId="1" applyNumberFormat="1" applyFont="1" applyBorder="1"/>
    <xf numFmtId="0" fontId="0" fillId="0" borderId="3" xfId="0" applyBorder="1"/>
    <xf numFmtId="0" fontId="0" fillId="0" borderId="4" xfId="0" applyBorder="1"/>
    <xf numFmtId="43" fontId="0" fillId="0" borderId="0" xfId="1" applyFont="1"/>
    <xf numFmtId="0" fontId="0" fillId="0" borderId="0" xfId="0" quotePrefix="1"/>
    <xf numFmtId="4" fontId="3" fillId="0" borderId="2" xfId="1" applyNumberFormat="1" applyFont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A601AB7B-7DF5-4F5E-AF06-4B3C3ED5FCCB}"/>
            </a:ext>
          </a:extLst>
        </xdr:cNvPr>
        <xdr:cNvCxnSpPr/>
      </xdr:nvCxnSpPr>
      <xdr:spPr>
        <a:xfrm flipV="1">
          <a:off x="504825" y="21528231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3" name="Straight Connector 6">
          <a:extLst>
            <a:ext uri="{FF2B5EF4-FFF2-40B4-BE49-F238E27FC236}">
              <a16:creationId xmlns:a16="http://schemas.microsoft.com/office/drawing/2014/main" id="{C648BBE3-3B21-4039-BDE4-190838977289}"/>
            </a:ext>
          </a:extLst>
        </xdr:cNvPr>
        <xdr:cNvCxnSpPr/>
      </xdr:nvCxnSpPr>
      <xdr:spPr>
        <a:xfrm flipV="1">
          <a:off x="7159914" y="21597503"/>
          <a:ext cx="2021320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4" name="Straight Connector 7">
          <a:extLst>
            <a:ext uri="{FF2B5EF4-FFF2-40B4-BE49-F238E27FC236}">
              <a16:creationId xmlns:a16="http://schemas.microsoft.com/office/drawing/2014/main" id="{7F6A3426-E7C5-4C04-9F39-D66D185A7B09}"/>
            </a:ext>
          </a:extLst>
        </xdr:cNvPr>
        <xdr:cNvCxnSpPr/>
      </xdr:nvCxnSpPr>
      <xdr:spPr>
        <a:xfrm>
          <a:off x="12967851" y="21614820"/>
          <a:ext cx="2185559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A9A44A1-55A9-4C91-94B2-9CDEB409F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297396" y="0"/>
          <a:ext cx="3613897" cy="1395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ARPETA%20DE%20TRABAJO%20PRESUPUESTO\PRESUPUESTO\2023\Informes\Libre%20acceso\marzo\Plantillas%20Ejecuci&#243;n%20Presupuestaria%20Marzo%202023.xlsx" TargetMode="External"/><Relationship Id="rId1" Type="http://schemas.openxmlformats.org/officeDocument/2006/relationships/externalLinkPath" Target="Plantillas%20Ejecuci&#243;n%20Presupuestaria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ARPETA%20DE%20TRABAJO%20PRESUPUESTO\PRESUPUESTO\2023\Informes\Libre%20acceso\Febrero\Ejecucion%20Presupuestaria%20por%20Objetal,%20Etapa%20-Devengado%20Febrero%202023..xlsx" TargetMode="External"/><Relationship Id="rId1" Type="http://schemas.openxmlformats.org/officeDocument/2006/relationships/externalLinkPath" Target="/CARPETA%20DE%20TRABAJO%20PRESUPUESTO/PRESUPUESTO/2023/Informes/Libre%20acceso/Febrero/Ejecucion%20Presupuestaria%20por%20Objetal,%20Etapa%20-Devengado%20Febrero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illa Presupuesto"/>
      <sheetName val="Plantilla Ejecución "/>
      <sheetName val="Plantilla Presupuesto año 2020"/>
      <sheetName val="Sheet3"/>
      <sheetName val="Sheet5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A2" t="str">
            <v>2.1.1</v>
          </cell>
          <cell r="B2" t="str">
            <v>REMUNERACIONES</v>
          </cell>
          <cell r="C2">
            <v>47607479.450000003</v>
          </cell>
          <cell r="D2">
            <v>54525804.369999997</v>
          </cell>
          <cell r="E2">
            <v>52148407.329999998</v>
          </cell>
        </row>
        <row r="3">
          <cell r="A3" t="str">
            <v>2.1.2</v>
          </cell>
          <cell r="B3" t="str">
            <v>SOBRESUELDOS</v>
          </cell>
          <cell r="C3">
            <v>320038.8</v>
          </cell>
          <cell r="D3">
            <v>1718681.12</v>
          </cell>
          <cell r="E3">
            <v>789037.44</v>
          </cell>
        </row>
        <row r="4">
          <cell r="A4" t="str">
            <v>2.1.3</v>
          </cell>
          <cell r="B4" t="str">
            <v>DIETAS Y GASTOS DE REPRESENTACIÓN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2.1.4</v>
          </cell>
          <cell r="B5" t="str">
            <v>GRATIFICACIONES Y BONIFICACIONES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2.1.5</v>
          </cell>
          <cell r="B6" t="str">
            <v>CONTRIBUCIONES A LA SEGURIDAD SOCIAL</v>
          </cell>
          <cell r="C6">
            <v>7222889.5999999996</v>
          </cell>
          <cell r="D6">
            <v>7961174.7000000002</v>
          </cell>
          <cell r="E6">
            <v>7916820.0899999999</v>
          </cell>
        </row>
        <row r="7">
          <cell r="A7" t="str">
            <v>2.2.1</v>
          </cell>
          <cell r="B7" t="str">
            <v>SERVICIOS BÁSICOS</v>
          </cell>
          <cell r="C7">
            <v>2610305.81</v>
          </cell>
          <cell r="D7">
            <v>3835036.91</v>
          </cell>
          <cell r="E7">
            <v>2746482.1</v>
          </cell>
        </row>
        <row r="8">
          <cell r="A8" t="str">
            <v>2.2.2</v>
          </cell>
          <cell r="B8" t="str">
            <v>PUBLICIDAD, IMPRESIÓN Y ENCUADERNACIÓN</v>
          </cell>
          <cell r="C8">
            <v>360903</v>
          </cell>
          <cell r="D8">
            <v>324523.59999999998</v>
          </cell>
          <cell r="E8">
            <v>1048772.2</v>
          </cell>
        </row>
        <row r="9">
          <cell r="A9" t="str">
            <v>2.2.3</v>
          </cell>
          <cell r="B9" t="str">
            <v>VIÁTICOS</v>
          </cell>
          <cell r="C9">
            <v>0</v>
          </cell>
          <cell r="D9">
            <v>963395</v>
          </cell>
          <cell r="E9">
            <v>440750</v>
          </cell>
        </row>
        <row r="10">
          <cell r="A10" t="str">
            <v>2.2.4</v>
          </cell>
          <cell r="B10" t="str">
            <v>TRANSPORTE Y ALMACENAJE</v>
          </cell>
          <cell r="C10">
            <v>0</v>
          </cell>
          <cell r="D10">
            <v>3138850</v>
          </cell>
          <cell r="E10">
            <v>14500</v>
          </cell>
        </row>
        <row r="11">
          <cell r="A11" t="str">
            <v>2.2.5</v>
          </cell>
          <cell r="B11" t="str">
            <v>ALQUILERES Y RENTAS</v>
          </cell>
          <cell r="C11">
            <v>1844084.47</v>
          </cell>
          <cell r="D11">
            <v>5058921.17</v>
          </cell>
          <cell r="E11">
            <v>1230351.4099999999</v>
          </cell>
        </row>
        <row r="12">
          <cell r="A12" t="str">
            <v>2.2.6</v>
          </cell>
          <cell r="B12" t="str">
            <v>SEGUROS</v>
          </cell>
          <cell r="C12">
            <v>5127996.37</v>
          </cell>
          <cell r="D12">
            <v>423213.44</v>
          </cell>
          <cell r="E12">
            <v>3627646.12</v>
          </cell>
        </row>
        <row r="13">
          <cell r="A13" t="str">
            <v>2.2.7</v>
          </cell>
          <cell r="B13" t="str">
            <v>SERVICIOS DE CONSERVACIÓN, REPARACIONES MENORES E INSTALACIONES TEMPORALES</v>
          </cell>
          <cell r="C13">
            <v>21240</v>
          </cell>
          <cell r="D13">
            <v>461663.2</v>
          </cell>
          <cell r="E13">
            <v>1081189.6499999999</v>
          </cell>
        </row>
        <row r="14">
          <cell r="A14" t="str">
            <v>2.2.8</v>
          </cell>
          <cell r="B14" t="str">
            <v>OTROS SERVICIOS NO INCLUIDOS EN CONCEPTOS ANTERIORES</v>
          </cell>
          <cell r="C14">
            <v>312155</v>
          </cell>
          <cell r="D14">
            <v>0</v>
          </cell>
          <cell r="E14">
            <v>993464.45</v>
          </cell>
        </row>
        <row r="15">
          <cell r="A15" t="str">
            <v>2.2.9</v>
          </cell>
          <cell r="B15" t="str">
            <v>OTRAS CONTRATACIONES DE SERVICIOS</v>
          </cell>
          <cell r="C15">
            <v>935384307.50999999</v>
          </cell>
          <cell r="D15">
            <v>1794234252.71</v>
          </cell>
          <cell r="E15">
            <v>2937414223.96</v>
          </cell>
        </row>
        <row r="16">
          <cell r="A16" t="str">
            <v>2.3.1</v>
          </cell>
          <cell r="B16" t="str">
            <v>ALIMENTOS Y PRODUCTOS AGROFORESTALES</v>
          </cell>
          <cell r="C16">
            <v>116635</v>
          </cell>
          <cell r="D16">
            <v>398487.58</v>
          </cell>
          <cell r="E16">
            <v>36985</v>
          </cell>
        </row>
        <row r="17">
          <cell r="A17" t="str">
            <v>2.3.2</v>
          </cell>
          <cell r="B17" t="str">
            <v>TEXTILES Y VESTUARIOS</v>
          </cell>
          <cell r="C17">
            <v>3285679.76</v>
          </cell>
          <cell r="D17">
            <v>75520</v>
          </cell>
          <cell r="E17">
            <v>105275729.31</v>
          </cell>
        </row>
        <row r="18">
          <cell r="A18" t="str">
            <v>2.3.3</v>
          </cell>
          <cell r="B18" t="str">
            <v>PAPEL, CARTÓN E IMPRESOS</v>
          </cell>
          <cell r="C18">
            <v>0</v>
          </cell>
          <cell r="D18">
            <v>838980</v>
          </cell>
          <cell r="E18">
            <v>0</v>
          </cell>
        </row>
        <row r="19">
          <cell r="A19" t="str">
            <v>2.3.4</v>
          </cell>
          <cell r="B19" t="str">
            <v>PRODUCTOS FARMACÉUTICOS</v>
          </cell>
          <cell r="C19">
            <v>0</v>
          </cell>
          <cell r="D19">
            <v>1002366.72</v>
          </cell>
          <cell r="E19">
            <v>2631079.61</v>
          </cell>
        </row>
        <row r="20">
          <cell r="A20" t="str">
            <v>2.3.5</v>
          </cell>
          <cell r="B20" t="str">
            <v>CUERO, CAUCHO Y PLÁSTICO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2.3.6</v>
          </cell>
          <cell r="B21" t="str">
            <v>PRODUCTOS DE MINERALES, METÁLICOS Y NO METÁLICOS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2.3.7</v>
          </cell>
          <cell r="B22" t="str">
            <v>COMBUSTIBLES, LUBRICANTES, PRODUCTOS QUÍMICOS Y CONEXOS</v>
          </cell>
          <cell r="C22">
            <v>7176880</v>
          </cell>
          <cell r="D22">
            <v>5125199.97</v>
          </cell>
          <cell r="E22">
            <v>0</v>
          </cell>
        </row>
        <row r="23">
          <cell r="A23" t="str">
            <v>2.3.9</v>
          </cell>
          <cell r="B23" t="str">
            <v>PRODUCTOS Y ÚTILES VARIOS</v>
          </cell>
          <cell r="C23">
            <v>0</v>
          </cell>
          <cell r="D23">
            <v>118672223.11</v>
          </cell>
          <cell r="E23">
            <v>88379114.920000002</v>
          </cell>
        </row>
        <row r="24">
          <cell r="A24" t="str">
            <v>2.4.1</v>
          </cell>
          <cell r="B24" t="str">
            <v>TRANSFERENCIAS CORRIENTES AL SECTOR PRIVADO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2.4.9</v>
          </cell>
          <cell r="B25" t="str">
            <v>TRANSFERENCIAS CORRIENTES A OTRAS INSTITUCIONES PÚBLICAS</v>
          </cell>
          <cell r="C25">
            <v>0</v>
          </cell>
          <cell r="D25">
            <v>0</v>
          </cell>
          <cell r="E25">
            <v>156759840</v>
          </cell>
        </row>
        <row r="26">
          <cell r="A26" t="str">
            <v>2.6.1</v>
          </cell>
          <cell r="B26" t="str">
            <v>MOBILIARIO Y EQUIPO</v>
          </cell>
          <cell r="C26">
            <v>0</v>
          </cell>
          <cell r="D26">
            <v>554371.07999999996</v>
          </cell>
          <cell r="E26">
            <v>0</v>
          </cell>
        </row>
        <row r="27">
          <cell r="A27" t="str">
            <v>2.6.2</v>
          </cell>
          <cell r="B27" t="str">
            <v>MOBILIARIO Y EQUIPO DE AUDIO, AUDIOVISUAL, RECREATIVO Y EDUCACIONAL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2.6.3</v>
          </cell>
          <cell r="B28" t="str">
            <v>EQUIPO E INSTRUMENTAL, CIENTÍFICO Y LABORATORIO</v>
          </cell>
          <cell r="C28">
            <v>52290</v>
          </cell>
          <cell r="D28">
            <v>6224429.0300000003</v>
          </cell>
          <cell r="E28">
            <v>1307749.1599999999</v>
          </cell>
        </row>
        <row r="29">
          <cell r="A29" t="str">
            <v>2.6.4</v>
          </cell>
          <cell r="B29" t="str">
            <v>VEHÍCULOS Y EQUIPO DE TRANSPORTE, TRACCIÓN Y ELEVACIÓN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2.6.5</v>
          </cell>
          <cell r="B30" t="str">
            <v>MAQUINARIA, OTROS EQUIPOS Y HERRAMIENTAS</v>
          </cell>
          <cell r="C30">
            <v>108247.48</v>
          </cell>
          <cell r="D30">
            <v>2065000</v>
          </cell>
          <cell r="E30">
            <v>0</v>
          </cell>
        </row>
        <row r="31">
          <cell r="A31" t="str">
            <v>2.6.6</v>
          </cell>
          <cell r="B31" t="str">
            <v>EQUIPOS DE DEFENSA Y SEGURIDAD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2.6.8</v>
          </cell>
          <cell r="B32" t="str">
            <v>BIENES INTANGIBLES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2.7.1</v>
          </cell>
          <cell r="B33" t="str">
            <v>OBRAS EN EDIFICACIONES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2.7.3</v>
          </cell>
          <cell r="B34" t="str">
            <v>CONSTRUCCIONES EN BIENES CONCESIONADOS</v>
          </cell>
          <cell r="C34">
            <v>0</v>
          </cell>
          <cell r="D34">
            <v>0</v>
          </cell>
          <cell r="E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1011551132.25</v>
          </cell>
          <cell r="D37">
            <v>2007602093.7099998</v>
          </cell>
          <cell r="E37">
            <v>3363842142.75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"/>
      <sheetName val="Sheet3"/>
      <sheetName val="Sheet2"/>
    </sheetNames>
    <sheetDataSet>
      <sheetData sheetId="0">
        <row r="221">
          <cell r="B221" t="str">
            <v>Lic. Otto R. De los santos F.</v>
          </cell>
          <cell r="I221" t="str">
            <v>Lic. Joanel George Castillo</v>
          </cell>
        </row>
        <row r="222">
          <cell r="I222" t="str">
            <v>Enc. Interino Presupuesto</v>
          </cell>
        </row>
        <row r="226">
          <cell r="G226" t="str">
            <v>Lic. Jesus David Alejo</v>
          </cell>
        </row>
        <row r="227">
          <cell r="G227" t="str">
            <v>Enc. Interino Ejecución Prespuestaria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046C-BCC1-4D10-B9F4-F3E44B2623F9}">
  <sheetPr>
    <pageSetUpPr fitToPage="1"/>
  </sheetPr>
  <dimension ref="A8:AB126"/>
  <sheetViews>
    <sheetView showGridLines="0" tabSelected="1" zoomScale="85" zoomScaleNormal="85" zoomScaleSheetLayoutView="100" workbookViewId="0">
      <selection activeCell="B8" sqref="B8:O8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2" t="s">
        <v>1</v>
      </c>
    </row>
    <row r="9" spans="2:28" ht="21" x14ac:dyDescent="0.25">
      <c r="B9" s="3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2" t="s">
        <v>3</v>
      </c>
    </row>
    <row r="10" spans="2:28" ht="21" x14ac:dyDescent="0.35"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2" t="s">
        <v>5</v>
      </c>
    </row>
    <row r="11" spans="2:28" ht="15.75" customHeight="1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</row>
    <row r="12" spans="2:28" ht="15.75" x14ac:dyDescent="0.25">
      <c r="B12" s="6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AA12" s="8"/>
      <c r="AB12" s="8"/>
    </row>
    <row r="13" spans="2:28" ht="8.25" customHeight="1" thickBot="1" x14ac:dyDescent="0.3">
      <c r="C13" s="9"/>
      <c r="D13" s="9"/>
      <c r="E13" s="9"/>
      <c r="F13" s="9"/>
      <c r="G13" s="9"/>
      <c r="H13" s="9"/>
      <c r="I13" s="9"/>
      <c r="J13" s="9"/>
    </row>
    <row r="14" spans="2:28" ht="15.75" customHeight="1" x14ac:dyDescent="0.25">
      <c r="B14" s="10" t="s">
        <v>20</v>
      </c>
      <c r="C14" s="11">
        <f t="shared" ref="C14:K14" si="0">+C16+C22+C32+C42+C58+C68+C50+C73+C76+C82+C85+C88</f>
        <v>6382995368.7099991</v>
      </c>
      <c r="D14" s="11">
        <f>+D16+D22+D32+D42+D58+D68+D50+D73+D76+D82+D85+D88</f>
        <v>1011551132.25</v>
      </c>
      <c r="E14" s="11">
        <f t="shared" si="0"/>
        <v>2007602093.7099998</v>
      </c>
      <c r="F14" s="11">
        <f>+F16+F22+F32+F42+F58+F68+F50+F73+F76+F82+F85+F88</f>
        <v>3363842142.75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2">
        <f>+L16+L22+L32+L42+L58+L68</f>
        <v>0</v>
      </c>
      <c r="M14" s="12">
        <f>+M16+M22+M32+M42+M58+M68</f>
        <v>0</v>
      </c>
      <c r="N14" s="12">
        <f>+N16+N22+N32+N42+N58+N68</f>
        <v>0</v>
      </c>
      <c r="O14" s="12">
        <f>+O16+O22+O32+O42+O58+O68</f>
        <v>0</v>
      </c>
      <c r="Q14" s="9"/>
    </row>
    <row r="15" spans="2:28" ht="12" customHeight="1" thickBot="1" x14ac:dyDescent="0.3"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28" ht="15.75" customHeight="1" thickBot="1" x14ac:dyDescent="0.3">
      <c r="B16" s="15" t="s">
        <v>21</v>
      </c>
      <c r="C16" s="16">
        <f t="shared" ref="C16:O16" si="1">SUM(C17:C21)</f>
        <v>180210332.89999998</v>
      </c>
      <c r="D16" s="16">
        <f t="shared" si="1"/>
        <v>55150407.850000001</v>
      </c>
      <c r="E16" s="16">
        <f t="shared" si="1"/>
        <v>64205660.189999998</v>
      </c>
      <c r="F16" s="17">
        <f t="shared" si="1"/>
        <v>60854264.859999999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</row>
    <row r="17" spans="1:15" ht="15.75" customHeight="1" x14ac:dyDescent="0.25">
      <c r="A17" s="18" t="s">
        <v>22</v>
      </c>
      <c r="B17" t="s">
        <v>23</v>
      </c>
      <c r="C17" s="13">
        <f>SUM(D17:O17)</f>
        <v>154281691.14999998</v>
      </c>
      <c r="D17" s="13">
        <f>IFERROR(VLOOKUP($A17,[1]Sheet5!$A:$O,3,0),0)</f>
        <v>47607479.450000003</v>
      </c>
      <c r="E17" s="13">
        <f>IFERROR(VLOOKUP($A17,[1]Sheet5!$A:$O,4,0),0)</f>
        <v>54525804.369999997</v>
      </c>
      <c r="F17" s="13">
        <f>IFERROR(VLOOKUP($A17,[1]Sheet5!$A:$O,5,0),0)</f>
        <v>52148407.329999998</v>
      </c>
      <c r="G17" s="13">
        <f>IFERROR(VLOOKUP($A17,[1]Sheet5!$A:$O,6,0),0)</f>
        <v>0</v>
      </c>
      <c r="H17" s="13">
        <f>IFERROR(VLOOKUP($A17,[1]Sheet5!$A:$O,7,0),0)</f>
        <v>0</v>
      </c>
      <c r="I17" s="13">
        <f>IFERROR(VLOOKUP($A17,[1]Sheet5!$A:$O,8,0),0)</f>
        <v>0</v>
      </c>
      <c r="J17" s="13">
        <f>IFERROR(VLOOKUP($A17,[1]Sheet5!$A:$O,9,0),0)</f>
        <v>0</v>
      </c>
      <c r="K17" s="13">
        <f>IFERROR(VLOOKUP($A17,[1]Sheet5!$A:$O,10,0),0)</f>
        <v>0</v>
      </c>
      <c r="L17" s="13">
        <f>IFERROR(VLOOKUP($A17,[1]Sheet5!$A:$O,11,0),0)</f>
        <v>0</v>
      </c>
      <c r="M17" s="13">
        <f>IFERROR(VLOOKUP($A17,[1]Sheet5!$A:$O,12,0),0)</f>
        <v>0</v>
      </c>
      <c r="N17" s="13">
        <f>IFERROR(VLOOKUP($A17,[1]Sheet5!$A:$O,13,0),0)</f>
        <v>0</v>
      </c>
      <c r="O17" s="13">
        <f>IFERROR(VLOOKUP($A17,[1]Sheet5!$A:$O,14,0),0)</f>
        <v>0</v>
      </c>
    </row>
    <row r="18" spans="1:15" ht="15.75" customHeight="1" x14ac:dyDescent="0.25">
      <c r="A18" s="19" t="s">
        <v>24</v>
      </c>
      <c r="B18" t="s">
        <v>25</v>
      </c>
      <c r="C18" s="13">
        <f>SUM(D18:O18)</f>
        <v>2827757.3600000003</v>
      </c>
      <c r="D18" s="13">
        <f>IFERROR(VLOOKUP($A18,[1]Sheet5!$A:$O,3,0),0)</f>
        <v>320038.8</v>
      </c>
      <c r="E18" s="13">
        <f>IFERROR(VLOOKUP($A18,[1]Sheet5!$A:$O,4,0),0)</f>
        <v>1718681.12</v>
      </c>
      <c r="F18" s="13">
        <f>IFERROR(VLOOKUP($A18,[1]Sheet5!$A:$O,5,0),0)</f>
        <v>789037.44</v>
      </c>
      <c r="G18" s="13">
        <f>IFERROR(VLOOKUP($A18,[1]Sheet5!$A:$O,6,0),0)</f>
        <v>0</v>
      </c>
      <c r="H18" s="13">
        <f>IFERROR(VLOOKUP($A18,[1]Sheet5!$A:$O,7,0),0)</f>
        <v>0</v>
      </c>
      <c r="I18" s="13">
        <f>IFERROR(VLOOKUP($A18,[1]Sheet5!$A:$O,8,0),0)</f>
        <v>0</v>
      </c>
      <c r="J18" s="13">
        <f>IFERROR(VLOOKUP($A18,[1]Sheet5!$A:$O,9,0),0)</f>
        <v>0</v>
      </c>
      <c r="K18" s="13">
        <f>IFERROR(VLOOKUP($A18,[1]Sheet5!$A:$O,10,0),0)</f>
        <v>0</v>
      </c>
      <c r="L18" s="13">
        <f>IFERROR(VLOOKUP($A18,[1]Sheet5!$A:$O,11,0),0)</f>
        <v>0</v>
      </c>
      <c r="M18" s="13">
        <f>IFERROR(VLOOKUP($A18,[1]Sheet5!$A:$O,12,0),0)</f>
        <v>0</v>
      </c>
      <c r="N18" s="13">
        <f>IFERROR(VLOOKUP($A18,[1]Sheet5!$A:$O,13,0),0)</f>
        <v>0</v>
      </c>
      <c r="O18" s="13">
        <f>IFERROR(VLOOKUP($A18,[1]Sheet5!$A:$O,14,0),0)</f>
        <v>0</v>
      </c>
    </row>
    <row r="19" spans="1:15" ht="15.75" customHeight="1" x14ac:dyDescent="0.25">
      <c r="A19" t="s">
        <v>26</v>
      </c>
      <c r="B19" t="s">
        <v>27</v>
      </c>
      <c r="C19" s="13">
        <f>SUM(D19:O19)</f>
        <v>0</v>
      </c>
      <c r="D19" s="13">
        <f>IFERROR(VLOOKUP($A19,[1]Sheet5!$A:$O,3,0),0)</f>
        <v>0</v>
      </c>
      <c r="E19" s="13">
        <f>IFERROR(VLOOKUP($A19,[1]Sheet5!$A:$O,4,0),0)</f>
        <v>0</v>
      </c>
      <c r="F19" s="13">
        <f>IFERROR(VLOOKUP($A19,[1]Sheet5!$A:$O,5,0),0)</f>
        <v>0</v>
      </c>
      <c r="G19" s="13">
        <f>IFERROR(VLOOKUP($A19,[1]Sheet5!$A:$O,6,0),0)</f>
        <v>0</v>
      </c>
      <c r="H19" s="13">
        <f>IFERROR(VLOOKUP($A19,[1]Sheet5!$A:$O,7,0),0)</f>
        <v>0</v>
      </c>
      <c r="I19" s="13">
        <f>IFERROR(VLOOKUP($A19,[1]Sheet5!$A:$O,8,0),0)</f>
        <v>0</v>
      </c>
      <c r="J19" s="13">
        <f>IFERROR(VLOOKUP($A19,[1]Sheet5!$A:$O,9,0),0)</f>
        <v>0</v>
      </c>
      <c r="K19" s="13">
        <f>IFERROR(VLOOKUP($A19,[1]Sheet5!$A:$O,10,0),0)</f>
        <v>0</v>
      </c>
      <c r="L19" s="13">
        <f>IFERROR(VLOOKUP($A19,[1]Sheet5!$A:$O,11,0),0)</f>
        <v>0</v>
      </c>
      <c r="M19" s="13">
        <f>IFERROR(VLOOKUP($A19,[1]Sheet5!$A:$O,12,0),0)</f>
        <v>0</v>
      </c>
      <c r="N19" s="13">
        <f>IFERROR(VLOOKUP($A19,[1]Sheet5!$A:$O,13,0),0)</f>
        <v>0</v>
      </c>
      <c r="O19" s="13">
        <f>IFERROR(VLOOKUP($A19,[1]Sheet5!$A:$O,14,0),0)</f>
        <v>0</v>
      </c>
    </row>
    <row r="20" spans="1:15" ht="15.75" customHeight="1" x14ac:dyDescent="0.25">
      <c r="A20" t="s">
        <v>28</v>
      </c>
      <c r="B20" t="s">
        <v>29</v>
      </c>
      <c r="C20" s="13">
        <f>SUM(D20:O20)</f>
        <v>0</v>
      </c>
      <c r="D20" s="13">
        <f>IFERROR(VLOOKUP($A20,[1]Sheet5!$A:$O,3,0),0)</f>
        <v>0</v>
      </c>
      <c r="E20" s="13">
        <f>IFERROR(VLOOKUP($A20,[1]Sheet5!$A:$O,4,0),0)</f>
        <v>0</v>
      </c>
      <c r="F20" s="13">
        <f>IFERROR(VLOOKUP($A20,[1]Sheet5!$A:$O,5,0),0)</f>
        <v>0</v>
      </c>
      <c r="G20" s="13">
        <f>IFERROR(VLOOKUP($A20,[1]Sheet5!$A:$O,6,0),0)</f>
        <v>0</v>
      </c>
      <c r="H20" s="13">
        <f>IFERROR(VLOOKUP($A20,[1]Sheet5!$A:$O,7,0),0)</f>
        <v>0</v>
      </c>
      <c r="I20" s="13">
        <f>IFERROR(VLOOKUP($A20,[1]Sheet5!$A:$O,8,0),0)</f>
        <v>0</v>
      </c>
      <c r="J20" s="13">
        <f>IFERROR(VLOOKUP($A20,[1]Sheet5!$A:$O,9,0),0)</f>
        <v>0</v>
      </c>
      <c r="K20" s="13">
        <f>IFERROR(VLOOKUP($A20,[1]Sheet5!$A:$O,10,0),0)</f>
        <v>0</v>
      </c>
      <c r="L20" s="13">
        <f>IFERROR(VLOOKUP($A20,[1]Sheet5!$A:$O,11,0),0)</f>
        <v>0</v>
      </c>
      <c r="M20" s="13">
        <f>IFERROR(VLOOKUP($A20,[1]Sheet5!$A:$O,12,0),0)</f>
        <v>0</v>
      </c>
      <c r="N20" s="13">
        <f>IFERROR(VLOOKUP($A20,[1]Sheet5!$A:$O,13,0),0)</f>
        <v>0</v>
      </c>
      <c r="O20" s="13">
        <f>IFERROR(VLOOKUP($A20,[1]Sheet5!$A:$O,14,0),0)</f>
        <v>0</v>
      </c>
    </row>
    <row r="21" spans="1:15" ht="15.75" customHeight="1" thickBot="1" x14ac:dyDescent="0.3">
      <c r="A21" s="19" t="s">
        <v>30</v>
      </c>
      <c r="B21" t="s">
        <v>31</v>
      </c>
      <c r="C21" s="13">
        <f>SUM(D21:O21)</f>
        <v>23100884.390000001</v>
      </c>
      <c r="D21" s="13">
        <f>IFERROR(VLOOKUP($A21,[1]Sheet5!$A:$O,3,0),0)</f>
        <v>7222889.5999999996</v>
      </c>
      <c r="E21" s="13">
        <f>IFERROR(VLOOKUP($A21,[1]Sheet5!$A:$O,4,0),0)</f>
        <v>7961174.7000000002</v>
      </c>
      <c r="F21" s="13">
        <f>IFERROR(VLOOKUP($A21,[1]Sheet5!$A:$O,5,0),0)</f>
        <v>7916820.0899999999</v>
      </c>
      <c r="G21" s="13">
        <f>IFERROR(VLOOKUP($A21,[1]Sheet5!$A:$O,6,0),0)</f>
        <v>0</v>
      </c>
      <c r="H21" s="13">
        <f>IFERROR(VLOOKUP($A21,[1]Sheet5!$A:$O,7,0),0)</f>
        <v>0</v>
      </c>
      <c r="I21" s="13">
        <f>IFERROR(VLOOKUP($A21,[1]Sheet5!$A:$O,8,0),0)</f>
        <v>0</v>
      </c>
      <c r="J21" s="13">
        <f>IFERROR(VLOOKUP($A21,[1]Sheet5!$A:$O,9,0),0)</f>
        <v>0</v>
      </c>
      <c r="K21" s="13">
        <f>IFERROR(VLOOKUP($A21,[1]Sheet5!$A:$O,10,0),0)</f>
        <v>0</v>
      </c>
      <c r="L21" s="13">
        <f>IFERROR(VLOOKUP($A21,[1]Sheet5!$A:$O,11,0),0)</f>
        <v>0</v>
      </c>
      <c r="M21" s="13">
        <f>IFERROR(VLOOKUP($A21,[1]Sheet5!$A:$O,12,0),0)</f>
        <v>0</v>
      </c>
      <c r="N21" s="13">
        <f>IFERROR(VLOOKUP($A21,[1]Sheet5!$A:$O,13,0),0)</f>
        <v>0</v>
      </c>
      <c r="O21" s="13">
        <f>IFERROR(VLOOKUP($A21,[1]Sheet5!$A:$O,14,0),0)</f>
        <v>0</v>
      </c>
    </row>
    <row r="22" spans="1:15" ht="15.75" customHeight="1" thickBot="1" x14ac:dyDescent="0.3">
      <c r="B22" s="15" t="s">
        <v>32</v>
      </c>
      <c r="C22" s="16">
        <f>SUM(C23:C31)</f>
        <v>5702698228.0799999</v>
      </c>
      <c r="D22" s="16">
        <f t="shared" ref="D22:O22" si="2">SUM(D23:D31)</f>
        <v>945660992.15999997</v>
      </c>
      <c r="E22" s="16">
        <f t="shared" si="2"/>
        <v>1808439856.03</v>
      </c>
      <c r="F22" s="17">
        <f t="shared" si="2"/>
        <v>2948597379.8899999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>SUM(J23:J31)</f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7">
        <f>SUM(N23:N31)</f>
        <v>0</v>
      </c>
      <c r="O22" s="17">
        <f t="shared" si="2"/>
        <v>0</v>
      </c>
    </row>
    <row r="23" spans="1:15" ht="15.75" customHeight="1" x14ac:dyDescent="0.25">
      <c r="A23" s="18" t="s">
        <v>33</v>
      </c>
      <c r="B23" t="s">
        <v>34</v>
      </c>
      <c r="C23" s="13">
        <f t="shared" ref="C23:C31" si="3">SUM(D23:O23)</f>
        <v>9191824.8200000003</v>
      </c>
      <c r="D23" s="13">
        <f>IFERROR(VLOOKUP($A23,[1]Sheet5!$A:$O,3,0),0)</f>
        <v>2610305.81</v>
      </c>
      <c r="E23" s="13">
        <f>IFERROR(VLOOKUP($A23,[1]Sheet5!$A:$O,4,0),0)</f>
        <v>3835036.91</v>
      </c>
      <c r="F23" s="13">
        <f>IFERROR(VLOOKUP($A23,[1]Sheet5!$A:$O,5,0),0)</f>
        <v>2746482.1</v>
      </c>
      <c r="G23" s="13">
        <f>IFERROR(VLOOKUP($A23,[1]Sheet5!$A:$O,6,0),0)</f>
        <v>0</v>
      </c>
      <c r="H23" s="13">
        <f>IFERROR(VLOOKUP($A23,[1]Sheet5!$A:$O,7,0),0)</f>
        <v>0</v>
      </c>
      <c r="I23" s="13">
        <f>IFERROR(VLOOKUP($A23,[1]Sheet5!$A:$O,8,0),0)</f>
        <v>0</v>
      </c>
      <c r="J23" s="13">
        <f>IFERROR(VLOOKUP($A23,[1]Sheet5!$A:$O,9,0),0)</f>
        <v>0</v>
      </c>
      <c r="K23" s="13">
        <f>IFERROR(VLOOKUP($A23,[1]Sheet5!$A:$O,10,0),0)</f>
        <v>0</v>
      </c>
      <c r="L23" s="13">
        <f>IFERROR(VLOOKUP($A23,[1]Sheet5!$A:$O,11,0),0)</f>
        <v>0</v>
      </c>
      <c r="M23" s="13">
        <f>IFERROR(VLOOKUP($A23,[1]Sheet5!$A:$O,12,0),0)</f>
        <v>0</v>
      </c>
      <c r="N23" s="13">
        <f>IFERROR(VLOOKUP($A23,[1]Sheet5!$A:$O,13,0),0)</f>
        <v>0</v>
      </c>
      <c r="O23" s="13">
        <f>IFERROR(VLOOKUP($A23,[1]Sheet5!$A:$O,14,0),0)</f>
        <v>0</v>
      </c>
    </row>
    <row r="24" spans="1:15" ht="15.75" customHeight="1" x14ac:dyDescent="0.25">
      <c r="A24" s="19" t="s">
        <v>35</v>
      </c>
      <c r="B24" t="s">
        <v>36</v>
      </c>
      <c r="C24" s="13">
        <f t="shared" si="3"/>
        <v>1734198.7999999998</v>
      </c>
      <c r="D24" s="13">
        <f>IFERROR(VLOOKUP($A24,[1]Sheet5!$A:$O,3,0),0)</f>
        <v>360903</v>
      </c>
      <c r="E24" s="13">
        <f>IFERROR(VLOOKUP($A24,[1]Sheet5!$A:$O,4,0),0)</f>
        <v>324523.59999999998</v>
      </c>
      <c r="F24" s="13">
        <f>IFERROR(VLOOKUP($A24,[1]Sheet5!$A:$O,5,0),0)</f>
        <v>1048772.2</v>
      </c>
      <c r="G24" s="13">
        <f>IFERROR(VLOOKUP($A24,[1]Sheet5!$A:$O,6,0),0)</f>
        <v>0</v>
      </c>
      <c r="H24" s="13">
        <f>IFERROR(VLOOKUP($A24,[1]Sheet5!$A:$O,7,0),0)</f>
        <v>0</v>
      </c>
      <c r="I24" s="13">
        <f>IFERROR(VLOOKUP($A24,[1]Sheet5!$A:$O,8,0),0)</f>
        <v>0</v>
      </c>
      <c r="J24" s="13">
        <f>IFERROR(VLOOKUP($A24,[1]Sheet5!$A:$O,9,0),0)</f>
        <v>0</v>
      </c>
      <c r="K24" s="13">
        <f>IFERROR(VLOOKUP($A24,[1]Sheet5!$A:$O,10,0),0)</f>
        <v>0</v>
      </c>
      <c r="L24" s="13">
        <f>IFERROR(VLOOKUP($A24,[1]Sheet5!$A:$O,11,0),0)</f>
        <v>0</v>
      </c>
      <c r="M24" s="13">
        <f>IFERROR(VLOOKUP($A24,[1]Sheet5!$A:$O,12,0),0)</f>
        <v>0</v>
      </c>
      <c r="N24" s="13">
        <f>IFERROR(VLOOKUP($A24,[1]Sheet5!$A:$O,13,0),0)</f>
        <v>0</v>
      </c>
      <c r="O24" s="13">
        <f>IFERROR(VLOOKUP($A24,[1]Sheet5!$A:$O,14,0),0)</f>
        <v>0</v>
      </c>
    </row>
    <row r="25" spans="1:15" ht="15.75" customHeight="1" x14ac:dyDescent="0.25">
      <c r="A25" s="19" t="s">
        <v>37</v>
      </c>
      <c r="B25" t="s">
        <v>38</v>
      </c>
      <c r="C25" s="13">
        <f t="shared" si="3"/>
        <v>1404145</v>
      </c>
      <c r="D25" s="13">
        <f>IFERROR(VLOOKUP($A25,[1]Sheet5!$A:$O,3,0),0)</f>
        <v>0</v>
      </c>
      <c r="E25" s="13">
        <f>IFERROR(VLOOKUP($A25,[1]Sheet5!$A:$O,4,0),0)</f>
        <v>963395</v>
      </c>
      <c r="F25" s="13">
        <f>IFERROR(VLOOKUP($A25,[1]Sheet5!$A:$O,5,0),0)</f>
        <v>440750</v>
      </c>
      <c r="G25" s="13">
        <f>IFERROR(VLOOKUP($A25,[1]Sheet5!$A:$O,6,0),0)</f>
        <v>0</v>
      </c>
      <c r="H25" s="13">
        <f>IFERROR(VLOOKUP($A25,[1]Sheet5!$A:$O,7,0),0)</f>
        <v>0</v>
      </c>
      <c r="I25" s="13">
        <f>IFERROR(VLOOKUP($A25,[1]Sheet5!$A:$O,8,0),0)</f>
        <v>0</v>
      </c>
      <c r="J25" s="13">
        <f>IFERROR(VLOOKUP($A25,[1]Sheet5!$A:$O,9,0),0)</f>
        <v>0</v>
      </c>
      <c r="K25" s="13">
        <f>IFERROR(VLOOKUP($A25,[1]Sheet5!$A:$O,10,0),0)</f>
        <v>0</v>
      </c>
      <c r="L25" s="13">
        <f>IFERROR(VLOOKUP($A25,[1]Sheet5!$A:$O,11,0),0)</f>
        <v>0</v>
      </c>
      <c r="M25" s="13">
        <f>IFERROR(VLOOKUP($A25,[1]Sheet5!$A:$O,12,0),0)</f>
        <v>0</v>
      </c>
      <c r="N25" s="13">
        <f>IFERROR(VLOOKUP($A25,[1]Sheet5!$A:$O,13,0),0)</f>
        <v>0</v>
      </c>
      <c r="O25" s="13">
        <f>IFERROR(VLOOKUP($A25,[1]Sheet5!$A:$O,14,0),0)</f>
        <v>0</v>
      </c>
    </row>
    <row r="26" spans="1:15" ht="15.75" customHeight="1" x14ac:dyDescent="0.25">
      <c r="A26" s="19" t="s">
        <v>39</v>
      </c>
      <c r="B26" t="s">
        <v>40</v>
      </c>
      <c r="C26" s="13">
        <f t="shared" si="3"/>
        <v>3153350</v>
      </c>
      <c r="D26" s="13">
        <f>IFERROR(VLOOKUP($A26,[1]Sheet5!$A:$O,3,0),0)</f>
        <v>0</v>
      </c>
      <c r="E26" s="13">
        <f>IFERROR(VLOOKUP($A26,[1]Sheet5!$A:$O,4,0),0)</f>
        <v>3138850</v>
      </c>
      <c r="F26" s="13">
        <f>IFERROR(VLOOKUP($A26,[1]Sheet5!$A:$O,5,0),0)</f>
        <v>14500</v>
      </c>
      <c r="G26" s="13">
        <f>IFERROR(VLOOKUP($A26,[1]Sheet5!$A:$O,6,0),0)</f>
        <v>0</v>
      </c>
      <c r="H26" s="13">
        <f>IFERROR(VLOOKUP($A26,[1]Sheet5!$A:$O,7,0),0)</f>
        <v>0</v>
      </c>
      <c r="I26" s="13">
        <f>IFERROR(VLOOKUP($A26,[1]Sheet5!$A:$O,8,0),0)</f>
        <v>0</v>
      </c>
      <c r="J26" s="13">
        <f>IFERROR(VLOOKUP($A26,[1]Sheet5!$A:$O,9,0),0)</f>
        <v>0</v>
      </c>
      <c r="K26" s="13">
        <f>IFERROR(VLOOKUP($A26,[1]Sheet5!$A:$O,10,0),0)</f>
        <v>0</v>
      </c>
      <c r="L26" s="13">
        <f>IFERROR(VLOOKUP($A26,[1]Sheet5!$A:$O,11,0),0)</f>
        <v>0</v>
      </c>
      <c r="M26" s="13">
        <f>IFERROR(VLOOKUP($A26,[1]Sheet5!$A:$O,12,0),0)</f>
        <v>0</v>
      </c>
      <c r="N26" s="13">
        <f>IFERROR(VLOOKUP($A26,[1]Sheet5!$A:$O,13,0),0)</f>
        <v>0</v>
      </c>
      <c r="O26" s="13">
        <f>IFERROR(VLOOKUP($A26,[1]Sheet5!$A:$O,14,0),0)</f>
        <v>0</v>
      </c>
    </row>
    <row r="27" spans="1:15" ht="15.75" customHeight="1" x14ac:dyDescent="0.25">
      <c r="A27" s="19" t="s">
        <v>41</v>
      </c>
      <c r="B27" t="s">
        <v>42</v>
      </c>
      <c r="C27" s="13">
        <f t="shared" si="3"/>
        <v>8133357.0499999998</v>
      </c>
      <c r="D27" s="13">
        <f>IFERROR(VLOOKUP($A27,[1]Sheet5!$A:$O,3,0),0)</f>
        <v>1844084.47</v>
      </c>
      <c r="E27" s="13">
        <f>IFERROR(VLOOKUP($A27,[1]Sheet5!$A:$O,4,0),0)</f>
        <v>5058921.17</v>
      </c>
      <c r="F27" s="13">
        <f>IFERROR(VLOOKUP($A27,[1]Sheet5!$A:$O,5,0),0)</f>
        <v>1230351.4099999999</v>
      </c>
      <c r="G27" s="13">
        <f>IFERROR(VLOOKUP($A27,[1]Sheet5!$A:$O,6,0),0)</f>
        <v>0</v>
      </c>
      <c r="H27" s="13">
        <f>IFERROR(VLOOKUP($A27,[1]Sheet5!$A:$O,7,0),0)</f>
        <v>0</v>
      </c>
      <c r="I27" s="13">
        <f>IFERROR(VLOOKUP($A27,[1]Sheet5!$A:$O,8,0),0)</f>
        <v>0</v>
      </c>
      <c r="J27" s="13">
        <f>IFERROR(VLOOKUP($A27,[1]Sheet5!$A:$O,9,0),0)</f>
        <v>0</v>
      </c>
      <c r="K27" s="13">
        <f>IFERROR(VLOOKUP($A27,[1]Sheet5!$A:$O,10,0),0)</f>
        <v>0</v>
      </c>
      <c r="L27" s="13">
        <f>IFERROR(VLOOKUP($A27,[1]Sheet5!$A:$O,11,0),0)</f>
        <v>0</v>
      </c>
      <c r="M27" s="13">
        <f>IFERROR(VLOOKUP($A27,[1]Sheet5!$A:$O,12,0),0)</f>
        <v>0</v>
      </c>
      <c r="N27" s="13">
        <f>IFERROR(VLOOKUP($A27,[1]Sheet5!$A:$O,13,0),0)</f>
        <v>0</v>
      </c>
      <c r="O27" s="13">
        <f>IFERROR(VLOOKUP($A27,[1]Sheet5!$A:$O,14,0),0)</f>
        <v>0</v>
      </c>
    </row>
    <row r="28" spans="1:15" ht="15.75" customHeight="1" x14ac:dyDescent="0.25">
      <c r="A28" s="19" t="s">
        <v>43</v>
      </c>
      <c r="B28" t="s">
        <v>44</v>
      </c>
      <c r="C28" s="13">
        <f t="shared" si="3"/>
        <v>9178855.9299999997</v>
      </c>
      <c r="D28" s="13">
        <f>IFERROR(VLOOKUP($A28,[1]Sheet5!$A:$O,3,0),0)</f>
        <v>5127996.37</v>
      </c>
      <c r="E28" s="13">
        <f>IFERROR(VLOOKUP($A28,[1]Sheet5!$A:$O,4,0),0)</f>
        <v>423213.44</v>
      </c>
      <c r="F28" s="13">
        <f>IFERROR(VLOOKUP($A28,[1]Sheet5!$A:$O,5,0),0)</f>
        <v>3627646.12</v>
      </c>
      <c r="G28" s="13">
        <f>IFERROR(VLOOKUP($A28,[1]Sheet5!$A:$O,6,0),0)</f>
        <v>0</v>
      </c>
      <c r="H28" s="13">
        <f>IFERROR(VLOOKUP($A28,[1]Sheet5!$A:$O,7,0),0)</f>
        <v>0</v>
      </c>
      <c r="I28" s="13">
        <f>IFERROR(VLOOKUP($A28,[1]Sheet5!$A:$O,8,0),0)</f>
        <v>0</v>
      </c>
      <c r="J28" s="13">
        <f>IFERROR(VLOOKUP($A28,[1]Sheet5!$A:$O,9,0),0)</f>
        <v>0</v>
      </c>
      <c r="K28" s="13">
        <f>IFERROR(VLOOKUP($A28,[1]Sheet5!$A:$O,10,0),0)</f>
        <v>0</v>
      </c>
      <c r="L28" s="13">
        <f>IFERROR(VLOOKUP($A28,[1]Sheet5!$A:$O,11,0),0)</f>
        <v>0</v>
      </c>
      <c r="M28" s="13">
        <f>IFERROR(VLOOKUP($A28,[1]Sheet5!$A:$O,12,0),0)</f>
        <v>0</v>
      </c>
      <c r="N28" s="13">
        <f>IFERROR(VLOOKUP($A28,[1]Sheet5!$A:$O,13,0),0)</f>
        <v>0</v>
      </c>
      <c r="O28" s="13">
        <f>IFERROR(VLOOKUP($A28,[1]Sheet5!$A:$O,14,0),0)</f>
        <v>0</v>
      </c>
    </row>
    <row r="29" spans="1:15" ht="15.75" customHeight="1" x14ac:dyDescent="0.25">
      <c r="A29" s="19" t="s">
        <v>45</v>
      </c>
      <c r="B29" t="s">
        <v>46</v>
      </c>
      <c r="C29" s="13">
        <f t="shared" si="3"/>
        <v>1564092.8499999999</v>
      </c>
      <c r="D29" s="13">
        <f>IFERROR(VLOOKUP($A29,[1]Sheet5!$A:$O,3,0),0)</f>
        <v>21240</v>
      </c>
      <c r="E29" s="13">
        <f>IFERROR(VLOOKUP($A29,[1]Sheet5!$A:$O,4,0),0)</f>
        <v>461663.2</v>
      </c>
      <c r="F29" s="13">
        <f>IFERROR(VLOOKUP($A29,[1]Sheet5!$A:$O,5,0),0)</f>
        <v>1081189.6499999999</v>
      </c>
      <c r="G29" s="13">
        <f>IFERROR(VLOOKUP($A29,[1]Sheet5!$A:$O,6,0),0)</f>
        <v>0</v>
      </c>
      <c r="H29" s="13">
        <f>IFERROR(VLOOKUP($A29,[1]Sheet5!$A:$O,7,0),0)</f>
        <v>0</v>
      </c>
      <c r="I29" s="13">
        <f>IFERROR(VLOOKUP($A29,[1]Sheet5!$A:$O,8,0),0)</f>
        <v>0</v>
      </c>
      <c r="J29" s="13">
        <f>IFERROR(VLOOKUP($A29,[1]Sheet5!$A:$O,9,0),0)</f>
        <v>0</v>
      </c>
      <c r="K29" s="13">
        <f>IFERROR(VLOOKUP($A29,[1]Sheet5!$A:$O,10,0),0)</f>
        <v>0</v>
      </c>
      <c r="L29" s="13">
        <f>IFERROR(VLOOKUP($A29,[1]Sheet5!$A:$O,11,0),0)</f>
        <v>0</v>
      </c>
      <c r="M29" s="13">
        <f>IFERROR(VLOOKUP($A29,[1]Sheet5!$A:$O,12,0),0)</f>
        <v>0</v>
      </c>
      <c r="N29" s="13">
        <f>IFERROR(VLOOKUP($A29,[1]Sheet5!$A:$O,13,0),0)</f>
        <v>0</v>
      </c>
      <c r="O29" s="13">
        <f>IFERROR(VLOOKUP($A29,[1]Sheet5!$A:$O,14,0),0)</f>
        <v>0</v>
      </c>
    </row>
    <row r="30" spans="1:15" ht="15.75" customHeight="1" x14ac:dyDescent="0.25">
      <c r="A30" s="19" t="s">
        <v>47</v>
      </c>
      <c r="B30" t="s">
        <v>48</v>
      </c>
      <c r="C30" s="13">
        <f t="shared" si="3"/>
        <v>1305619.45</v>
      </c>
      <c r="D30" s="13">
        <f>IFERROR(VLOOKUP($A30,[1]Sheet5!$A:$O,3,0),0)</f>
        <v>312155</v>
      </c>
      <c r="E30" s="13">
        <f>IFERROR(VLOOKUP($A30,[1]Sheet5!$A:$O,4,0),0)</f>
        <v>0</v>
      </c>
      <c r="F30" s="13">
        <f>IFERROR(VLOOKUP($A30,[1]Sheet5!$A:$O,5,0),0)</f>
        <v>993464.45</v>
      </c>
      <c r="G30" s="13">
        <f>IFERROR(VLOOKUP($A30,[1]Sheet5!$A:$O,6,0),0)</f>
        <v>0</v>
      </c>
      <c r="H30" s="13">
        <f>IFERROR(VLOOKUP($A30,[1]Sheet5!$A:$O,7,0),0)</f>
        <v>0</v>
      </c>
      <c r="I30" s="13">
        <f>IFERROR(VLOOKUP($A30,[1]Sheet5!$A:$O,8,0),0)</f>
        <v>0</v>
      </c>
      <c r="J30" s="13">
        <f>IFERROR(VLOOKUP($A30,[1]Sheet5!$A:$O,9,0),0)</f>
        <v>0</v>
      </c>
      <c r="K30" s="13">
        <f>IFERROR(VLOOKUP($A30,[1]Sheet5!$A:$O,10,0),0)</f>
        <v>0</v>
      </c>
      <c r="L30" s="13">
        <f>IFERROR(VLOOKUP($A30,[1]Sheet5!$A:$O,11,0),0)</f>
        <v>0</v>
      </c>
      <c r="M30" s="13">
        <f>IFERROR(VLOOKUP($A30,[1]Sheet5!$A:$O,12,0),0)</f>
        <v>0</v>
      </c>
      <c r="N30" s="13">
        <f>IFERROR(VLOOKUP($A30,[1]Sheet5!$A:$O,13,0),0)</f>
        <v>0</v>
      </c>
      <c r="O30" s="13">
        <f>IFERROR(VLOOKUP($A30,[1]Sheet5!$A:$O,14,0),0)</f>
        <v>0</v>
      </c>
    </row>
    <row r="31" spans="1:15" ht="15.75" customHeight="1" thickBot="1" x14ac:dyDescent="0.3">
      <c r="A31" s="19" t="s">
        <v>49</v>
      </c>
      <c r="B31" t="s">
        <v>50</v>
      </c>
      <c r="C31" s="13">
        <f t="shared" si="3"/>
        <v>5667032784.1800003</v>
      </c>
      <c r="D31" s="13">
        <f>IFERROR(VLOOKUP($A31,[1]Sheet5!$A:$O,3,0),0)</f>
        <v>935384307.50999999</v>
      </c>
      <c r="E31" s="13">
        <f>IFERROR(VLOOKUP($A31,[1]Sheet5!$A:$O,4,0),0)</f>
        <v>1794234252.71</v>
      </c>
      <c r="F31" s="13">
        <f>IFERROR(VLOOKUP($A31,[1]Sheet5!$A:$O,5,0),0)</f>
        <v>2937414223.96</v>
      </c>
      <c r="G31" s="13">
        <f>IFERROR(VLOOKUP($A31,[1]Sheet5!$A:$O,6,0),0)</f>
        <v>0</v>
      </c>
      <c r="H31" s="13">
        <f>IFERROR(VLOOKUP($A31,[1]Sheet5!$A:$O,7,0),0)</f>
        <v>0</v>
      </c>
      <c r="I31" s="13">
        <f>IFERROR(VLOOKUP($A31,[1]Sheet5!$A:$O,8,0),0)</f>
        <v>0</v>
      </c>
      <c r="J31" s="13">
        <f>IFERROR(VLOOKUP($A31,[1]Sheet5!$A:$O,9,0),0)</f>
        <v>0</v>
      </c>
      <c r="K31" s="13">
        <f>IFERROR(VLOOKUP($A31,[1]Sheet5!$A:$O,10,0),0)</f>
        <v>0</v>
      </c>
      <c r="L31" s="13">
        <f>IFERROR(VLOOKUP($A31,[1]Sheet5!$A:$O,11,0),0)</f>
        <v>0</v>
      </c>
      <c r="M31" s="13">
        <f>IFERROR(VLOOKUP($A31,[1]Sheet5!$A:$O,12,0),0)</f>
        <v>0</v>
      </c>
      <c r="N31" s="13">
        <f>IFERROR(VLOOKUP($A31,[1]Sheet5!$A:$O,13,0),0)</f>
        <v>0</v>
      </c>
      <c r="O31" s="13">
        <f>IFERROR(VLOOKUP($A31,[1]Sheet5!$A:$O,14,0),0)</f>
        <v>0</v>
      </c>
    </row>
    <row r="32" spans="1:15" ht="15.75" customHeight="1" thickBot="1" x14ac:dyDescent="0.3">
      <c r="B32" s="15" t="s">
        <v>51</v>
      </c>
      <c r="C32" s="16">
        <f>SUM(C33:C41)</f>
        <v>333014880.98000002</v>
      </c>
      <c r="D32" s="16">
        <f t="shared" ref="D32:O32" si="4">SUM(D33:D41)</f>
        <v>10579194.76</v>
      </c>
      <c r="E32" s="16">
        <f t="shared" si="4"/>
        <v>126112777.38</v>
      </c>
      <c r="F32" s="17">
        <f t="shared" si="4"/>
        <v>196322908.84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7">
        <f>SUM(N33:N41)</f>
        <v>0</v>
      </c>
      <c r="O32" s="17">
        <f t="shared" si="4"/>
        <v>0</v>
      </c>
    </row>
    <row r="33" spans="1:17" ht="15.75" customHeight="1" x14ac:dyDescent="0.25">
      <c r="A33" s="18" t="s">
        <v>52</v>
      </c>
      <c r="B33" t="s">
        <v>53</v>
      </c>
      <c r="C33" s="13">
        <f t="shared" ref="C33:C41" si="5">SUM(D33:O33)</f>
        <v>552107.58000000007</v>
      </c>
      <c r="D33" s="13">
        <f>IFERROR(VLOOKUP($A33,[1]Sheet5!$A:$O,3,0),0)</f>
        <v>116635</v>
      </c>
      <c r="E33" s="13">
        <f>IFERROR(VLOOKUP($A33,[1]Sheet5!$A:$O,4,0),0)</f>
        <v>398487.58</v>
      </c>
      <c r="F33" s="13">
        <f>IFERROR(VLOOKUP($A33,[1]Sheet5!$A:$O,5,0),0)</f>
        <v>36985</v>
      </c>
      <c r="G33" s="13">
        <f>IFERROR(VLOOKUP($A33,[1]Sheet5!$A:$O,6,0),0)</f>
        <v>0</v>
      </c>
      <c r="H33" s="13">
        <f>IFERROR(VLOOKUP($A33,[1]Sheet5!$A:$O,7,0),0)</f>
        <v>0</v>
      </c>
      <c r="I33" s="13">
        <f>IFERROR(VLOOKUP($A33,[1]Sheet5!$A:$O,8,0),0)</f>
        <v>0</v>
      </c>
      <c r="J33" s="13">
        <f>IFERROR(VLOOKUP($A33,[1]Sheet5!$A:$O,9,0),0)</f>
        <v>0</v>
      </c>
      <c r="K33" s="13">
        <f>IFERROR(VLOOKUP($A33,[1]Sheet5!$A:$O,10,0),0)</f>
        <v>0</v>
      </c>
      <c r="L33" s="13">
        <f>IFERROR(VLOOKUP($A33,[1]Sheet5!$A:$O,11,0),0)</f>
        <v>0</v>
      </c>
      <c r="M33" s="13">
        <f>IFERROR(VLOOKUP($A33,[1]Sheet5!$A:$O,12,0),0)</f>
        <v>0</v>
      </c>
      <c r="N33" s="13">
        <f>IFERROR(VLOOKUP($A33,[1]Sheet5!$A:$O,13,0),0)</f>
        <v>0</v>
      </c>
      <c r="O33" s="13">
        <f>IFERROR(VLOOKUP($A33,[1]Sheet5!$A:$O,14,0),0)</f>
        <v>0</v>
      </c>
      <c r="Q33" s="20"/>
    </row>
    <row r="34" spans="1:17" ht="15.75" customHeight="1" x14ac:dyDescent="0.25">
      <c r="A34" s="19" t="s">
        <v>54</v>
      </c>
      <c r="B34" t="s">
        <v>55</v>
      </c>
      <c r="C34" s="13">
        <f t="shared" si="5"/>
        <v>108636929.07000001</v>
      </c>
      <c r="D34" s="13">
        <f>IFERROR(VLOOKUP($A34,[1]Sheet5!$A:$O,3,0),0)</f>
        <v>3285679.76</v>
      </c>
      <c r="E34" s="13">
        <f>IFERROR(VLOOKUP($A34,[1]Sheet5!$A:$O,4,0),0)</f>
        <v>75520</v>
      </c>
      <c r="F34" s="13">
        <f>IFERROR(VLOOKUP($A34,[1]Sheet5!$A:$O,5,0),0)</f>
        <v>105275729.31</v>
      </c>
      <c r="G34" s="13">
        <f>IFERROR(VLOOKUP($A34,[1]Sheet5!$A:$O,6,0),0)</f>
        <v>0</v>
      </c>
      <c r="H34" s="13">
        <f>IFERROR(VLOOKUP($A34,[1]Sheet5!$A:$O,7,0),0)</f>
        <v>0</v>
      </c>
      <c r="I34" s="13">
        <f>IFERROR(VLOOKUP($A34,[1]Sheet5!$A:$O,8,0),0)</f>
        <v>0</v>
      </c>
      <c r="J34" s="13">
        <f>IFERROR(VLOOKUP($A34,[1]Sheet5!$A:$O,9,0),0)</f>
        <v>0</v>
      </c>
      <c r="K34" s="13">
        <f>IFERROR(VLOOKUP($A34,[1]Sheet5!$A:$O,10,0),0)</f>
        <v>0</v>
      </c>
      <c r="L34" s="13">
        <f>IFERROR(VLOOKUP($A34,[1]Sheet5!$A:$O,11,0),0)</f>
        <v>0</v>
      </c>
      <c r="M34" s="13">
        <f>IFERROR(VLOOKUP($A34,[1]Sheet5!$A:$O,12,0),0)</f>
        <v>0</v>
      </c>
      <c r="N34" s="13">
        <f>IFERROR(VLOOKUP($A34,[1]Sheet5!$A:$O,13,0),0)</f>
        <v>0</v>
      </c>
      <c r="O34" s="13">
        <f>IFERROR(VLOOKUP($A34,[1]Sheet5!$A:$O,14,0),0)</f>
        <v>0</v>
      </c>
      <c r="Q34" s="20"/>
    </row>
    <row r="35" spans="1:17" ht="15.75" customHeight="1" x14ac:dyDescent="0.25">
      <c r="A35" s="19" t="s">
        <v>56</v>
      </c>
      <c r="B35" t="s">
        <v>57</v>
      </c>
      <c r="C35" s="13">
        <f t="shared" si="5"/>
        <v>838980</v>
      </c>
      <c r="D35" s="13">
        <f>IFERROR(VLOOKUP($A35,[1]Sheet5!$A:$O,3,0),0)</f>
        <v>0</v>
      </c>
      <c r="E35" s="13">
        <f>IFERROR(VLOOKUP($A35,[1]Sheet5!$A:$O,4,0),0)</f>
        <v>838980</v>
      </c>
      <c r="F35" s="13">
        <f>IFERROR(VLOOKUP($A35,[1]Sheet5!$A:$O,5,0),0)</f>
        <v>0</v>
      </c>
      <c r="G35" s="13">
        <f>IFERROR(VLOOKUP($A35,[1]Sheet5!$A:$O,6,0),0)</f>
        <v>0</v>
      </c>
      <c r="H35" s="13">
        <f>IFERROR(VLOOKUP($A35,[1]Sheet5!$A:$O,7,0),0)</f>
        <v>0</v>
      </c>
      <c r="I35" s="13">
        <f>IFERROR(VLOOKUP($A35,[1]Sheet5!$A:$O,8,0),0)</f>
        <v>0</v>
      </c>
      <c r="J35" s="13">
        <f>IFERROR(VLOOKUP($A35,[1]Sheet5!$A:$O,9,0),0)</f>
        <v>0</v>
      </c>
      <c r="K35" s="13">
        <f>IFERROR(VLOOKUP($A35,[1]Sheet5!$A:$O,10,0),0)</f>
        <v>0</v>
      </c>
      <c r="L35" s="13">
        <f>IFERROR(VLOOKUP($A35,[1]Sheet5!$A:$O,11,0),0)</f>
        <v>0</v>
      </c>
      <c r="M35" s="13">
        <f>IFERROR(VLOOKUP($A35,[1]Sheet5!$A:$O,12,0),0)</f>
        <v>0</v>
      </c>
      <c r="N35" s="13">
        <f>IFERROR(VLOOKUP($A35,[1]Sheet5!$A:$O,13,0),0)</f>
        <v>0</v>
      </c>
      <c r="O35" s="13">
        <f>IFERROR(VLOOKUP($A35,[1]Sheet5!$A:$O,14,0),0)</f>
        <v>0</v>
      </c>
    </row>
    <row r="36" spans="1:17" ht="15.75" customHeight="1" x14ac:dyDescent="0.25">
      <c r="A36" s="19" t="s">
        <v>58</v>
      </c>
      <c r="B36" t="s">
        <v>59</v>
      </c>
      <c r="C36" s="13">
        <f t="shared" si="5"/>
        <v>3633446.33</v>
      </c>
      <c r="D36" s="13">
        <f>IFERROR(VLOOKUP($A36,[1]Sheet5!$A:$O,3,0),0)</f>
        <v>0</v>
      </c>
      <c r="E36" s="13">
        <f>IFERROR(VLOOKUP($A36,[1]Sheet5!$A:$O,4,0),0)</f>
        <v>1002366.72</v>
      </c>
      <c r="F36" s="13">
        <f>IFERROR(VLOOKUP($A36,[1]Sheet5!$A:$O,5,0),0)</f>
        <v>2631079.61</v>
      </c>
      <c r="G36" s="13">
        <f>IFERROR(VLOOKUP($A36,[1]Sheet5!$A:$O,6,0),0)</f>
        <v>0</v>
      </c>
      <c r="H36" s="13">
        <f>IFERROR(VLOOKUP($A36,[1]Sheet5!$A:$O,7,0),0)</f>
        <v>0</v>
      </c>
      <c r="I36" s="13">
        <f>IFERROR(VLOOKUP($A36,[1]Sheet5!$A:$O,8,0),0)</f>
        <v>0</v>
      </c>
      <c r="J36" s="13">
        <f>IFERROR(VLOOKUP($A36,[1]Sheet5!$A:$O,9,0),0)</f>
        <v>0</v>
      </c>
      <c r="K36" s="13">
        <f>IFERROR(VLOOKUP($A36,[1]Sheet5!$A:$O,10,0),0)</f>
        <v>0</v>
      </c>
      <c r="L36" s="13">
        <f>IFERROR(VLOOKUP($A36,[1]Sheet5!$A:$O,11,0),0)</f>
        <v>0</v>
      </c>
      <c r="M36" s="13">
        <f>IFERROR(VLOOKUP($A36,[1]Sheet5!$A:$O,12,0),0)</f>
        <v>0</v>
      </c>
      <c r="N36" s="13">
        <f>IFERROR(VLOOKUP($A36,[1]Sheet5!$A:$O,13,0),0)</f>
        <v>0</v>
      </c>
      <c r="O36" s="13">
        <f>IFERROR(VLOOKUP($A36,[1]Sheet5!$A:$O,14,0),0)</f>
        <v>0</v>
      </c>
    </row>
    <row r="37" spans="1:17" ht="15.75" customHeight="1" x14ac:dyDescent="0.25">
      <c r="A37" s="19" t="s">
        <v>60</v>
      </c>
      <c r="B37" t="s">
        <v>61</v>
      </c>
      <c r="C37" s="13">
        <f t="shared" si="5"/>
        <v>0</v>
      </c>
      <c r="D37" s="13">
        <f>IFERROR(VLOOKUP($A37,[1]Sheet5!$A:$O,3,0),0)</f>
        <v>0</v>
      </c>
      <c r="E37" s="13">
        <f>IFERROR(VLOOKUP($A37,[1]Sheet5!$A:$O,4,0),0)</f>
        <v>0</v>
      </c>
      <c r="F37" s="13">
        <f>IFERROR(VLOOKUP($A37,[1]Sheet5!$A:$O,5,0),0)</f>
        <v>0</v>
      </c>
      <c r="G37" s="13">
        <f>IFERROR(VLOOKUP($A37,[1]Sheet5!$A:$O,6,0),0)</f>
        <v>0</v>
      </c>
      <c r="H37" s="13">
        <f>IFERROR(VLOOKUP($A37,[1]Sheet5!$A:$O,7,0),0)</f>
        <v>0</v>
      </c>
      <c r="I37" s="13">
        <f>IFERROR(VLOOKUP($A37,[1]Sheet5!$A:$O,8,0),0)</f>
        <v>0</v>
      </c>
      <c r="J37" s="13">
        <f>IFERROR(VLOOKUP($A37,[1]Sheet5!$A:$O,9,0),0)</f>
        <v>0</v>
      </c>
      <c r="K37" s="13">
        <f>IFERROR(VLOOKUP($A37,[1]Sheet5!$A:$O,10,0),0)</f>
        <v>0</v>
      </c>
      <c r="L37" s="13">
        <f>IFERROR(VLOOKUP($A37,[1]Sheet5!$A:$O,11,0),0)</f>
        <v>0</v>
      </c>
      <c r="M37" s="13">
        <f>IFERROR(VLOOKUP($A37,[1]Sheet5!$A:$O,12,0),0)</f>
        <v>0</v>
      </c>
      <c r="N37" s="13">
        <f>IFERROR(VLOOKUP($A37,[1]Sheet5!$A:$O,13,0),0)</f>
        <v>0</v>
      </c>
      <c r="O37" s="13">
        <f>IFERROR(VLOOKUP($A37,[1]Sheet5!$A:$O,14,0),0)</f>
        <v>0</v>
      </c>
    </row>
    <row r="38" spans="1:17" ht="15.75" customHeight="1" x14ac:dyDescent="0.25">
      <c r="A38" s="19" t="s">
        <v>62</v>
      </c>
      <c r="B38" t="s">
        <v>63</v>
      </c>
      <c r="C38" s="13">
        <f t="shared" si="5"/>
        <v>0</v>
      </c>
      <c r="D38" s="13">
        <f>IFERROR(VLOOKUP($A38,[1]Sheet5!$A:$O,3,0),0)</f>
        <v>0</v>
      </c>
      <c r="E38" s="13">
        <f>IFERROR(VLOOKUP($A38,[1]Sheet5!$A:$O,4,0),0)</f>
        <v>0</v>
      </c>
      <c r="F38" s="13">
        <f>IFERROR(VLOOKUP($A38,[1]Sheet5!$A:$O,5,0),0)</f>
        <v>0</v>
      </c>
      <c r="G38" s="13">
        <f>IFERROR(VLOOKUP($A38,[1]Sheet5!$A:$O,6,0),0)</f>
        <v>0</v>
      </c>
      <c r="H38" s="13">
        <f>IFERROR(VLOOKUP($A38,[1]Sheet5!$A:$O,7,0),0)</f>
        <v>0</v>
      </c>
      <c r="I38" s="13">
        <f>IFERROR(VLOOKUP($A38,[1]Sheet5!$A:$O,8,0),0)</f>
        <v>0</v>
      </c>
      <c r="J38" s="13">
        <f>IFERROR(VLOOKUP($A38,[1]Sheet5!$A:$O,9,0),0)</f>
        <v>0</v>
      </c>
      <c r="K38" s="13">
        <f>IFERROR(VLOOKUP($A38,[1]Sheet5!$A:$O,10,0),0)</f>
        <v>0</v>
      </c>
      <c r="L38" s="13">
        <f>IFERROR(VLOOKUP($A38,[1]Sheet5!$A:$O,11,0),0)</f>
        <v>0</v>
      </c>
      <c r="M38" s="13">
        <f>IFERROR(VLOOKUP($A38,[1]Sheet5!$A:$O,12,0),0)</f>
        <v>0</v>
      </c>
      <c r="N38" s="13">
        <f>IFERROR(VLOOKUP($A38,[1]Sheet5!$A:$O,13,0),0)</f>
        <v>0</v>
      </c>
      <c r="O38" s="13">
        <f>IFERROR(VLOOKUP($A38,[1]Sheet5!$A:$O,14,0),0)</f>
        <v>0</v>
      </c>
    </row>
    <row r="39" spans="1:17" ht="15.75" customHeight="1" x14ac:dyDescent="0.25">
      <c r="A39" s="19" t="s">
        <v>64</v>
      </c>
      <c r="B39" t="s">
        <v>65</v>
      </c>
      <c r="C39" s="13">
        <f t="shared" si="5"/>
        <v>12302079.969999999</v>
      </c>
      <c r="D39" s="13">
        <f>IFERROR(VLOOKUP($A39,[1]Sheet5!$A:$O,3,0),0)</f>
        <v>7176880</v>
      </c>
      <c r="E39" s="13">
        <f>IFERROR(VLOOKUP($A39,[1]Sheet5!$A:$O,4,0),0)</f>
        <v>5125199.97</v>
      </c>
      <c r="F39" s="13">
        <f>IFERROR(VLOOKUP($A39,[1]Sheet5!$A:$O,5,0),0)</f>
        <v>0</v>
      </c>
      <c r="G39" s="13">
        <f>IFERROR(VLOOKUP($A39,[1]Sheet5!$A:$O,6,0),0)</f>
        <v>0</v>
      </c>
      <c r="H39" s="13">
        <f>IFERROR(VLOOKUP($A39,[1]Sheet5!$A:$O,7,0),0)</f>
        <v>0</v>
      </c>
      <c r="I39" s="13">
        <f>IFERROR(VLOOKUP($A39,[1]Sheet5!$A:$O,8,0),0)</f>
        <v>0</v>
      </c>
      <c r="J39" s="13">
        <f>IFERROR(VLOOKUP($A39,[1]Sheet5!$A:$O,9,0),0)</f>
        <v>0</v>
      </c>
      <c r="K39" s="13">
        <f>IFERROR(VLOOKUP($A39,[1]Sheet5!$A:$O,10,0),0)</f>
        <v>0</v>
      </c>
      <c r="L39" s="13">
        <f>IFERROR(VLOOKUP($A39,[1]Sheet5!$A:$O,11,0),0)</f>
        <v>0</v>
      </c>
      <c r="M39" s="13">
        <f>IFERROR(VLOOKUP($A39,[1]Sheet5!$A:$O,12,0),0)</f>
        <v>0</v>
      </c>
      <c r="N39" s="13">
        <f>IFERROR(VLOOKUP($A39,[1]Sheet5!$A:$O,13,0),0)</f>
        <v>0</v>
      </c>
      <c r="O39" s="13">
        <f>IFERROR(VLOOKUP($A39,[1]Sheet5!$A:$O,14,0),0)</f>
        <v>0</v>
      </c>
    </row>
    <row r="40" spans="1:17" ht="15.75" customHeight="1" x14ac:dyDescent="0.25">
      <c r="A40" s="19" t="s">
        <v>66</v>
      </c>
      <c r="B40" t="s">
        <v>67</v>
      </c>
      <c r="C40" s="13">
        <f t="shared" si="5"/>
        <v>0</v>
      </c>
      <c r="D40" s="13">
        <f>IFERROR(VLOOKUP($A40,[1]Sheet5!$A:$O,3,0),0)</f>
        <v>0</v>
      </c>
      <c r="E40" s="13">
        <f>IFERROR(VLOOKUP($A40,[1]Sheet5!$A:$O,4,0),0)</f>
        <v>0</v>
      </c>
      <c r="F40" s="13">
        <f>IFERROR(VLOOKUP($A40,[1]Sheet5!$A:$O,5,0),0)</f>
        <v>0</v>
      </c>
      <c r="G40" s="13">
        <f>IFERROR(VLOOKUP($A40,[1]Sheet5!$A:$O,6,0),0)</f>
        <v>0</v>
      </c>
      <c r="H40" s="13">
        <f>IFERROR(VLOOKUP($A40,[1]Sheet5!$A:$O,7,0),0)</f>
        <v>0</v>
      </c>
      <c r="I40" s="13">
        <f>IFERROR(VLOOKUP($A40,[1]Sheet5!$A:$O,8,0),0)</f>
        <v>0</v>
      </c>
      <c r="J40" s="13">
        <f>IFERROR(VLOOKUP($A40,[1]Sheet5!$A:$O,9,0),0)</f>
        <v>0</v>
      </c>
      <c r="K40" s="13">
        <f>IFERROR(VLOOKUP($A40,[1]Sheet5!$A:$O,10,0),0)</f>
        <v>0</v>
      </c>
      <c r="L40" s="13">
        <f>IFERROR(VLOOKUP($A40,[1]Sheet5!$A:$O,11,0),0)</f>
        <v>0</v>
      </c>
      <c r="M40" s="13">
        <f>IFERROR(VLOOKUP($A40,[1]Sheet5!$A:$O,12,0),0)</f>
        <v>0</v>
      </c>
      <c r="N40" s="13">
        <f>IFERROR(VLOOKUP($A40,[1]Sheet5!$A:$O,13,0),0)</f>
        <v>0</v>
      </c>
      <c r="O40" s="13">
        <f>IFERROR(VLOOKUP($A40,[1]Sheet5!$A:$O,14,0),0)</f>
        <v>0</v>
      </c>
    </row>
    <row r="41" spans="1:17" ht="15.75" customHeight="1" thickBot="1" x14ac:dyDescent="0.3">
      <c r="A41" s="19" t="s">
        <v>68</v>
      </c>
      <c r="B41" t="s">
        <v>69</v>
      </c>
      <c r="C41" s="13">
        <f t="shared" si="5"/>
        <v>207051338.03</v>
      </c>
      <c r="D41" s="13">
        <f>IFERROR(VLOOKUP($A41,[1]Sheet5!$A:$O,3,0),0)</f>
        <v>0</v>
      </c>
      <c r="E41" s="13">
        <f>IFERROR(VLOOKUP($A41,[1]Sheet5!$A:$O,4,0),0)</f>
        <v>118672223.11</v>
      </c>
      <c r="F41" s="13">
        <f>IFERROR(VLOOKUP($A41,[1]Sheet5!$A:$O,5,0),0)</f>
        <v>88379114.920000002</v>
      </c>
      <c r="G41" s="13">
        <f>IFERROR(VLOOKUP($A41,[1]Sheet5!$A:$O,6,0),0)</f>
        <v>0</v>
      </c>
      <c r="H41" s="13">
        <f>IFERROR(VLOOKUP($A41,[1]Sheet5!$A:$O,7,0),0)</f>
        <v>0</v>
      </c>
      <c r="I41" s="13">
        <f>IFERROR(VLOOKUP($A41,[1]Sheet5!$A:$O,8,0),0)</f>
        <v>0</v>
      </c>
      <c r="J41" s="13">
        <f>IFERROR(VLOOKUP($A41,[1]Sheet5!$A:$O,9,0),0)</f>
        <v>0</v>
      </c>
      <c r="K41" s="13">
        <f>IFERROR(VLOOKUP($A41,[1]Sheet5!$A:$O,10,0),0)</f>
        <v>0</v>
      </c>
      <c r="L41" s="13">
        <f>IFERROR(VLOOKUP($A41,[1]Sheet5!$A:$O,11,0),0)</f>
        <v>0</v>
      </c>
      <c r="M41" s="13">
        <f>IFERROR(VLOOKUP($A41,[1]Sheet5!$A:$O,12,0),0)</f>
        <v>0</v>
      </c>
      <c r="N41" s="13">
        <f>IFERROR(VLOOKUP($A41,[1]Sheet5!$A:$O,13,0),0)</f>
        <v>0</v>
      </c>
      <c r="O41" s="13">
        <f>IFERROR(VLOOKUP($A41,[1]Sheet5!$A:$O,14,0),0)</f>
        <v>0</v>
      </c>
    </row>
    <row r="42" spans="1:17" ht="15.75" customHeight="1" thickBot="1" x14ac:dyDescent="0.3">
      <c r="B42" s="15" t="s">
        <v>70</v>
      </c>
      <c r="C42" s="16">
        <f t="shared" ref="C42:O42" si="6">SUM(C43:C49)</f>
        <v>156759840</v>
      </c>
      <c r="D42" s="16">
        <f t="shared" si="6"/>
        <v>0</v>
      </c>
      <c r="E42" s="16">
        <f t="shared" si="6"/>
        <v>0</v>
      </c>
      <c r="F42" s="17">
        <f t="shared" si="6"/>
        <v>156759840</v>
      </c>
      <c r="G42" s="17">
        <f t="shared" si="6"/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7">
        <f>SUM(N43:N49)</f>
        <v>0</v>
      </c>
      <c r="O42" s="17">
        <f t="shared" si="6"/>
        <v>0</v>
      </c>
    </row>
    <row r="43" spans="1:17" ht="15.75" customHeight="1" x14ac:dyDescent="0.25">
      <c r="A43" s="18" t="s">
        <v>71</v>
      </c>
      <c r="B43" t="s">
        <v>72</v>
      </c>
      <c r="C43" s="13">
        <f t="shared" ref="C43:C49" si="7">SUM(D43:O43)</f>
        <v>0</v>
      </c>
      <c r="D43" s="13">
        <f>IFERROR(VLOOKUP($A43,[1]Sheet5!$A:$O,3,0),0)</f>
        <v>0</v>
      </c>
      <c r="E43" s="13">
        <f>IFERROR(VLOOKUP($A43,[1]Sheet5!$A:$O,4,0),0)</f>
        <v>0</v>
      </c>
      <c r="F43" s="13">
        <f>IFERROR(VLOOKUP($A43,[1]Sheet5!$A:$O,5,0),0)</f>
        <v>0</v>
      </c>
      <c r="G43" s="13">
        <f>IFERROR(VLOOKUP($A43,[1]Sheet5!$A:$O,6,0),0)</f>
        <v>0</v>
      </c>
      <c r="H43" s="13">
        <f>IFERROR(VLOOKUP($A43,[1]Sheet5!$A:$O,7,0),0)</f>
        <v>0</v>
      </c>
      <c r="I43" s="13">
        <f>IFERROR(VLOOKUP($A43,[1]Sheet5!$A:$O,8,0),0)</f>
        <v>0</v>
      </c>
      <c r="J43" s="13">
        <f>IFERROR(VLOOKUP($A43,[1]Sheet5!$A:$O,9,0),0)</f>
        <v>0</v>
      </c>
      <c r="K43" s="13">
        <f>IFERROR(VLOOKUP($A43,[1]Sheet5!$A:$O,10,0),0)</f>
        <v>0</v>
      </c>
      <c r="L43" s="13">
        <f>IFERROR(VLOOKUP($A43,[1]Sheet5!$A:$O,11,0),0)</f>
        <v>0</v>
      </c>
      <c r="M43" s="13">
        <f>IFERROR(VLOOKUP($A43,[1]Sheet5!$A:$O,12,0),0)</f>
        <v>0</v>
      </c>
      <c r="N43" s="13">
        <f>IFERROR(VLOOKUP($A43,[1]Sheet5!$A:$O,13,0),0)</f>
        <v>0</v>
      </c>
      <c r="O43" s="13">
        <f>IFERROR(VLOOKUP($A43,[1]Sheet5!$A:$O,14,0),0)</f>
        <v>0</v>
      </c>
    </row>
    <row r="44" spans="1:17" ht="15.75" customHeight="1" x14ac:dyDescent="0.25">
      <c r="A44" s="19" t="s">
        <v>73</v>
      </c>
      <c r="B44" t="s">
        <v>74</v>
      </c>
      <c r="C44" s="13">
        <f t="shared" si="7"/>
        <v>0</v>
      </c>
      <c r="D44" s="13">
        <f>IFERROR(VLOOKUP($A44,[1]Sheet5!$A:$O,3,0),0)</f>
        <v>0</v>
      </c>
      <c r="E44" s="13">
        <f>IFERROR(VLOOKUP($A44,[1]Sheet5!$A:$O,4,0),0)</f>
        <v>0</v>
      </c>
      <c r="F44" s="13">
        <f>IFERROR(VLOOKUP($A44,[1]Sheet5!$A:$O,5,0),0)</f>
        <v>0</v>
      </c>
      <c r="G44" s="13">
        <f>IFERROR(VLOOKUP($A44,[1]Sheet5!$A:$O,6,0),0)</f>
        <v>0</v>
      </c>
      <c r="H44" s="13">
        <f>IFERROR(VLOOKUP($A44,[1]Sheet5!$A:$O,7,0),0)</f>
        <v>0</v>
      </c>
      <c r="I44" s="13">
        <f>IFERROR(VLOOKUP($A44,[1]Sheet5!$A:$O,8,0),0)</f>
        <v>0</v>
      </c>
      <c r="J44" s="13">
        <f>IFERROR(VLOOKUP($A44,[1]Sheet5!$A:$O,9,0),0)</f>
        <v>0</v>
      </c>
      <c r="K44" s="13">
        <f>IFERROR(VLOOKUP($A44,[1]Sheet5!$A:$O,10,0),0)</f>
        <v>0</v>
      </c>
      <c r="L44" s="13">
        <f>IFERROR(VLOOKUP($A44,[1]Sheet5!$A:$O,11,0),0)</f>
        <v>0</v>
      </c>
      <c r="M44" s="13">
        <f>IFERROR(VLOOKUP($A44,[1]Sheet5!$A:$O,12,0),0)</f>
        <v>0</v>
      </c>
      <c r="N44" s="13">
        <f>IFERROR(VLOOKUP($A44,[1]Sheet5!$A:$O,13,0),0)</f>
        <v>0</v>
      </c>
      <c r="O44" s="13">
        <f>IFERROR(VLOOKUP($A44,[1]Sheet5!$A:$O,14,0),0)</f>
        <v>0</v>
      </c>
    </row>
    <row r="45" spans="1:17" ht="15.75" customHeight="1" x14ac:dyDescent="0.25">
      <c r="A45" s="19" t="s">
        <v>75</v>
      </c>
      <c r="B45" t="s">
        <v>76</v>
      </c>
      <c r="C45" s="13">
        <f t="shared" si="7"/>
        <v>0</v>
      </c>
      <c r="D45" s="13">
        <f>IFERROR(VLOOKUP($A45,[1]Sheet5!$A:$O,3,0),0)</f>
        <v>0</v>
      </c>
      <c r="E45" s="13">
        <f>IFERROR(VLOOKUP($A45,[1]Sheet5!$A:$O,4,0),0)</f>
        <v>0</v>
      </c>
      <c r="F45" s="13">
        <f>IFERROR(VLOOKUP($A45,[1]Sheet5!$A:$O,5,0),0)</f>
        <v>0</v>
      </c>
      <c r="G45" s="13">
        <f>IFERROR(VLOOKUP($A45,[1]Sheet5!$A:$O,6,0),0)</f>
        <v>0</v>
      </c>
      <c r="H45" s="13">
        <f>IFERROR(VLOOKUP($A45,[1]Sheet5!$A:$O,7,0),0)</f>
        <v>0</v>
      </c>
      <c r="I45" s="13">
        <f>IFERROR(VLOOKUP($A45,[1]Sheet5!$A:$O,8,0),0)</f>
        <v>0</v>
      </c>
      <c r="J45" s="13">
        <f>IFERROR(VLOOKUP($A45,[1]Sheet5!$A:$O,9,0),0)</f>
        <v>0</v>
      </c>
      <c r="K45" s="13">
        <f>IFERROR(VLOOKUP($A45,[1]Sheet5!$A:$O,10,0),0)</f>
        <v>0</v>
      </c>
      <c r="L45" s="13">
        <f>IFERROR(VLOOKUP($A45,[1]Sheet5!$A:$O,11,0),0)</f>
        <v>0</v>
      </c>
      <c r="M45" s="13">
        <f>IFERROR(VLOOKUP($A45,[1]Sheet5!$A:$O,12,0),0)</f>
        <v>0</v>
      </c>
      <c r="N45" s="13">
        <f>IFERROR(VLOOKUP($A45,[1]Sheet5!$A:$O,13,0),0)</f>
        <v>0</v>
      </c>
      <c r="O45" s="13">
        <f>IFERROR(VLOOKUP($A45,[1]Sheet5!$A:$O,14,0),0)</f>
        <v>0</v>
      </c>
    </row>
    <row r="46" spans="1:17" ht="15.75" customHeight="1" x14ac:dyDescent="0.25">
      <c r="A46" s="19" t="s">
        <v>77</v>
      </c>
      <c r="B46" t="s">
        <v>78</v>
      </c>
      <c r="C46" s="13">
        <f t="shared" si="7"/>
        <v>0</v>
      </c>
      <c r="D46" s="13">
        <f>IFERROR(VLOOKUP($A46,[1]Sheet5!$A:$O,3,0),0)</f>
        <v>0</v>
      </c>
      <c r="E46" s="13">
        <f>IFERROR(VLOOKUP($A46,[1]Sheet5!$A:$O,4,0),0)</f>
        <v>0</v>
      </c>
      <c r="F46" s="13">
        <f>IFERROR(VLOOKUP($A46,[1]Sheet5!$A:$O,5,0),0)</f>
        <v>0</v>
      </c>
      <c r="G46" s="13">
        <f>IFERROR(VLOOKUP($A46,[1]Sheet5!$A:$O,6,0),0)</f>
        <v>0</v>
      </c>
      <c r="H46" s="13">
        <f>IFERROR(VLOOKUP($A46,[1]Sheet5!$A:$O,7,0),0)</f>
        <v>0</v>
      </c>
      <c r="I46" s="13">
        <f>IFERROR(VLOOKUP($A46,[1]Sheet5!$A:$O,8,0),0)</f>
        <v>0</v>
      </c>
      <c r="J46" s="13">
        <f>IFERROR(VLOOKUP($A46,[1]Sheet5!$A:$O,9,0),0)</f>
        <v>0</v>
      </c>
      <c r="K46" s="13">
        <f>IFERROR(VLOOKUP($A46,[1]Sheet5!$A:$O,10,0),0)</f>
        <v>0</v>
      </c>
      <c r="L46" s="13">
        <f>IFERROR(VLOOKUP($A46,[1]Sheet5!$A:$O,11,0),0)</f>
        <v>0</v>
      </c>
      <c r="M46" s="13">
        <f>IFERROR(VLOOKUP($A46,[1]Sheet5!$A:$O,12,0),0)</f>
        <v>0</v>
      </c>
      <c r="N46" s="13">
        <f>IFERROR(VLOOKUP($A46,[1]Sheet5!$A:$O,13,0),0)</f>
        <v>0</v>
      </c>
      <c r="O46" s="13">
        <f>IFERROR(VLOOKUP($A46,[1]Sheet5!$A:$O,14,0),0)</f>
        <v>0</v>
      </c>
    </row>
    <row r="47" spans="1:17" ht="15.75" customHeight="1" x14ac:dyDescent="0.25">
      <c r="A47" s="19" t="s">
        <v>79</v>
      </c>
      <c r="B47" t="s">
        <v>80</v>
      </c>
      <c r="C47" s="13">
        <f t="shared" si="7"/>
        <v>0</v>
      </c>
      <c r="D47" s="13">
        <f>IFERROR(VLOOKUP($A47,[1]Sheet5!$A:$O,3,0),0)</f>
        <v>0</v>
      </c>
      <c r="E47" s="13">
        <f>IFERROR(VLOOKUP($A47,[1]Sheet5!$A:$O,4,0),0)</f>
        <v>0</v>
      </c>
      <c r="F47" s="13">
        <f>IFERROR(VLOOKUP($A47,[1]Sheet5!$A:$O,5,0),0)</f>
        <v>0</v>
      </c>
      <c r="G47" s="13">
        <f>IFERROR(VLOOKUP($A47,[1]Sheet5!$A:$O,6,0),0)</f>
        <v>0</v>
      </c>
      <c r="H47" s="13">
        <f>IFERROR(VLOOKUP($A47,[1]Sheet5!$A:$O,7,0),0)</f>
        <v>0</v>
      </c>
      <c r="I47" s="13">
        <f>IFERROR(VLOOKUP($A47,[1]Sheet5!$A:$O,8,0),0)</f>
        <v>0</v>
      </c>
      <c r="J47" s="13">
        <f>IFERROR(VLOOKUP($A47,[1]Sheet5!$A:$O,9,0),0)</f>
        <v>0</v>
      </c>
      <c r="K47" s="13">
        <f>IFERROR(VLOOKUP($A47,[1]Sheet5!$A:$O,10,0),0)</f>
        <v>0</v>
      </c>
      <c r="L47" s="13">
        <f>IFERROR(VLOOKUP($A47,[1]Sheet5!$A:$O,11,0),0)</f>
        <v>0</v>
      </c>
      <c r="M47" s="13">
        <f>IFERROR(VLOOKUP($A47,[1]Sheet5!$A:$O,12,0),0)</f>
        <v>0</v>
      </c>
      <c r="N47" s="13">
        <f>IFERROR(VLOOKUP($A47,[1]Sheet5!$A:$O,13,0),0)</f>
        <v>0</v>
      </c>
      <c r="O47" s="13">
        <f>IFERROR(VLOOKUP($A47,[1]Sheet5!$A:$O,14,0),0)</f>
        <v>0</v>
      </c>
    </row>
    <row r="48" spans="1:17" ht="15.75" customHeight="1" x14ac:dyDescent="0.25">
      <c r="A48" s="19" t="s">
        <v>81</v>
      </c>
      <c r="B48" t="s">
        <v>82</v>
      </c>
      <c r="C48" s="13">
        <f t="shared" si="7"/>
        <v>0</v>
      </c>
      <c r="D48" s="13">
        <f>IFERROR(VLOOKUP($A48,[1]Sheet5!$A:$O,3,0),0)</f>
        <v>0</v>
      </c>
      <c r="E48" s="13">
        <f>IFERROR(VLOOKUP($A48,[1]Sheet5!$A:$O,4,0),0)</f>
        <v>0</v>
      </c>
      <c r="F48" s="13">
        <f>IFERROR(VLOOKUP($A48,[1]Sheet5!$A:$O,5,0),0)</f>
        <v>0</v>
      </c>
      <c r="G48" s="13">
        <f>IFERROR(VLOOKUP($A48,[1]Sheet5!$A:$O,6,0),0)</f>
        <v>0</v>
      </c>
      <c r="H48" s="13">
        <f>IFERROR(VLOOKUP($A48,[1]Sheet5!$A:$O,7,0),0)</f>
        <v>0</v>
      </c>
      <c r="I48" s="13">
        <f>IFERROR(VLOOKUP($A48,[1]Sheet5!$A:$O,8,0),0)</f>
        <v>0</v>
      </c>
      <c r="J48" s="13">
        <f>IFERROR(VLOOKUP($A48,[1]Sheet5!$A:$O,9,0),0)</f>
        <v>0</v>
      </c>
      <c r="K48" s="13">
        <f>IFERROR(VLOOKUP($A48,[1]Sheet5!$A:$O,10,0),0)</f>
        <v>0</v>
      </c>
      <c r="L48" s="13">
        <f>IFERROR(VLOOKUP($A48,[1]Sheet5!$A:$O,11,0),0)</f>
        <v>0</v>
      </c>
      <c r="M48" s="13">
        <f>IFERROR(VLOOKUP($A48,[1]Sheet5!$A:$O,12,0),0)</f>
        <v>0</v>
      </c>
      <c r="N48" s="13">
        <f>IFERROR(VLOOKUP($A48,[1]Sheet5!$A:$O,13,0),0)</f>
        <v>0</v>
      </c>
      <c r="O48" s="13">
        <f>IFERROR(VLOOKUP($A48,[1]Sheet5!$A:$O,14,0),0)</f>
        <v>0</v>
      </c>
    </row>
    <row r="49" spans="1:15" ht="15.75" customHeight="1" thickBot="1" x14ac:dyDescent="0.3">
      <c r="A49" s="19" t="s">
        <v>83</v>
      </c>
      <c r="B49" t="s">
        <v>84</v>
      </c>
      <c r="C49" s="13">
        <f t="shared" si="7"/>
        <v>156759840</v>
      </c>
      <c r="D49" s="13">
        <f>IFERROR(VLOOKUP($A49,[1]Sheet5!$A:$O,3,0),0)</f>
        <v>0</v>
      </c>
      <c r="E49" s="13">
        <f>IFERROR(VLOOKUP($A49,[1]Sheet5!$A:$O,4,0),0)</f>
        <v>0</v>
      </c>
      <c r="F49" s="13">
        <f>IFERROR(VLOOKUP($A49,[1]Sheet5!$A:$O,5,0),0)</f>
        <v>156759840</v>
      </c>
      <c r="G49" s="13">
        <f>IFERROR(VLOOKUP($A49,[1]Sheet5!$A:$O,6,0),0)</f>
        <v>0</v>
      </c>
      <c r="H49" s="13">
        <f>IFERROR(VLOOKUP($A49,[1]Sheet5!$A:$O,7,0),0)</f>
        <v>0</v>
      </c>
      <c r="I49" s="13">
        <f>IFERROR(VLOOKUP($A49,[1]Sheet5!$A:$O,8,0),0)</f>
        <v>0</v>
      </c>
      <c r="J49" s="13">
        <f>IFERROR(VLOOKUP($A49,[1]Sheet5!$A:$O,9,0),0)</f>
        <v>0</v>
      </c>
      <c r="K49" s="13">
        <f>IFERROR(VLOOKUP($A49,[1]Sheet5!$A:$O,10,0),0)</f>
        <v>0</v>
      </c>
      <c r="L49" s="13">
        <f>IFERROR(VLOOKUP($A49,[1]Sheet5!$A:$O,11,0),0)</f>
        <v>0</v>
      </c>
      <c r="M49" s="13">
        <f>IFERROR(VLOOKUP($A49,[1]Sheet5!$A:$O,12,0),0)</f>
        <v>0</v>
      </c>
      <c r="N49" s="13">
        <f>IFERROR(VLOOKUP($A49,[1]Sheet5!$A:$O,13,0),0)</f>
        <v>0</v>
      </c>
      <c r="O49" s="13">
        <f>IFERROR(VLOOKUP($A49,[1]Sheet5!$A:$O,14,0),0)</f>
        <v>0</v>
      </c>
    </row>
    <row r="50" spans="1:15" ht="15.75" customHeight="1" thickBot="1" x14ac:dyDescent="0.3">
      <c r="B50" s="15" t="s">
        <v>85</v>
      </c>
      <c r="C50" s="16">
        <f t="shared" ref="C50:M50" si="8">SUM(C51:C57)</f>
        <v>0</v>
      </c>
      <c r="D50" s="16">
        <f t="shared" si="8"/>
        <v>0</v>
      </c>
      <c r="E50" s="16">
        <f t="shared" si="8"/>
        <v>0</v>
      </c>
      <c r="F50" s="17">
        <f t="shared" si="8"/>
        <v>0</v>
      </c>
      <c r="G50" s="17">
        <f t="shared" si="8"/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>SUM(N51:N57)</f>
        <v>0</v>
      </c>
      <c r="O50" s="17">
        <f>SUM(O51:O57)</f>
        <v>0</v>
      </c>
    </row>
    <row r="51" spans="1:15" ht="15.75" customHeight="1" x14ac:dyDescent="0.25">
      <c r="A51" s="19" t="s">
        <v>86</v>
      </c>
      <c r="B51" t="s">
        <v>87</v>
      </c>
      <c r="C51" s="13">
        <f t="shared" ref="C51:C57" si="9">SUM(D51:O51)</f>
        <v>0</v>
      </c>
      <c r="D51" s="13">
        <f>IFERROR(VLOOKUP($A51,[1]Sheet5!$A:$O,3,0),0)</f>
        <v>0</v>
      </c>
      <c r="E51" s="13">
        <f>IFERROR(VLOOKUP($A51,[1]Sheet5!$A:$O,4,0),0)</f>
        <v>0</v>
      </c>
      <c r="F51" s="13">
        <f>IFERROR(VLOOKUP($A51,[1]Sheet5!$A:$O,5,0),0)</f>
        <v>0</v>
      </c>
      <c r="G51" s="13">
        <f>IFERROR(VLOOKUP($A51,[1]Sheet5!$A:$O,6,0),0)</f>
        <v>0</v>
      </c>
      <c r="H51" s="13">
        <f>IFERROR(VLOOKUP($A51,[1]Sheet5!$A:$O,7,0),0)</f>
        <v>0</v>
      </c>
      <c r="I51" s="13">
        <f>IFERROR(VLOOKUP($A51,[1]Sheet5!$A:$O,8,0),0)</f>
        <v>0</v>
      </c>
      <c r="J51" s="13">
        <f>IFERROR(VLOOKUP($A51,[1]Sheet5!$A:$O,9,0),0)</f>
        <v>0</v>
      </c>
      <c r="K51" s="13">
        <f>IFERROR(VLOOKUP($A51,[1]Sheet5!$A:$O,10,0),0)</f>
        <v>0</v>
      </c>
      <c r="L51" s="13">
        <f>IFERROR(VLOOKUP($A51,[1]Sheet5!$A:$O,11,0),0)</f>
        <v>0</v>
      </c>
      <c r="M51" s="13">
        <f>IFERROR(VLOOKUP($A51,[1]Sheet5!$A:$O,12,0),0)</f>
        <v>0</v>
      </c>
      <c r="N51" s="13">
        <f>IFERROR(VLOOKUP($A51,[1]Sheet5!$A:$O,13,0),0)</f>
        <v>0</v>
      </c>
      <c r="O51" s="13">
        <f>IFERROR(VLOOKUP($A51,[1]Sheet5!$A:$O,14,0),0)</f>
        <v>0</v>
      </c>
    </row>
    <row r="52" spans="1:15" ht="15.75" customHeight="1" x14ac:dyDescent="0.25">
      <c r="A52" s="19" t="s">
        <v>88</v>
      </c>
      <c r="B52" t="s">
        <v>89</v>
      </c>
      <c r="C52" s="13">
        <f t="shared" si="9"/>
        <v>0</v>
      </c>
      <c r="D52" s="13">
        <f>IFERROR(VLOOKUP($A52,[1]Sheet5!$A:$O,3,0),0)</f>
        <v>0</v>
      </c>
      <c r="E52" s="13">
        <f>IFERROR(VLOOKUP($A52,[1]Sheet5!$A:$O,4,0),0)</f>
        <v>0</v>
      </c>
      <c r="F52" s="13">
        <f>IFERROR(VLOOKUP($A52,[1]Sheet5!$A:$O,5,0),0)</f>
        <v>0</v>
      </c>
      <c r="G52" s="13">
        <f>IFERROR(VLOOKUP($A52,[1]Sheet5!$A:$O,6,0),0)</f>
        <v>0</v>
      </c>
      <c r="H52" s="13">
        <f>IFERROR(VLOOKUP($A52,[1]Sheet5!$A:$O,7,0),0)</f>
        <v>0</v>
      </c>
      <c r="I52" s="13">
        <f>IFERROR(VLOOKUP($A52,[1]Sheet5!$A:$O,8,0),0)</f>
        <v>0</v>
      </c>
      <c r="J52" s="13">
        <f>IFERROR(VLOOKUP($A52,[1]Sheet5!$A:$O,9,0),0)</f>
        <v>0</v>
      </c>
      <c r="K52" s="13">
        <f>IFERROR(VLOOKUP($A52,[1]Sheet5!$A:$O,10,0),0)</f>
        <v>0</v>
      </c>
      <c r="L52" s="13">
        <f>IFERROR(VLOOKUP($A52,[1]Sheet5!$A:$O,11,0),0)</f>
        <v>0</v>
      </c>
      <c r="M52" s="13">
        <f>IFERROR(VLOOKUP($A52,[1]Sheet5!$A:$O,12,0),0)</f>
        <v>0</v>
      </c>
      <c r="N52" s="13">
        <f>IFERROR(VLOOKUP($A52,[1]Sheet5!$A:$O,13,0),0)</f>
        <v>0</v>
      </c>
      <c r="O52" s="13">
        <f>IFERROR(VLOOKUP($A52,[1]Sheet5!$A:$O,14,0),0)</f>
        <v>0</v>
      </c>
    </row>
    <row r="53" spans="1:15" ht="15.75" customHeight="1" x14ac:dyDescent="0.25">
      <c r="A53" s="19" t="s">
        <v>90</v>
      </c>
      <c r="B53" t="s">
        <v>91</v>
      </c>
      <c r="C53" s="13">
        <f t="shared" si="9"/>
        <v>0</v>
      </c>
      <c r="D53" s="13">
        <f>IFERROR(VLOOKUP($A53,[1]Sheet5!$A:$O,3,0),0)</f>
        <v>0</v>
      </c>
      <c r="E53" s="13">
        <f>IFERROR(VLOOKUP($A53,[1]Sheet5!$A:$O,4,0),0)</f>
        <v>0</v>
      </c>
      <c r="F53" s="13">
        <f>IFERROR(VLOOKUP($A53,[1]Sheet5!$A:$O,5,0),0)</f>
        <v>0</v>
      </c>
      <c r="G53" s="13">
        <f>IFERROR(VLOOKUP($A53,[1]Sheet5!$A:$O,6,0),0)</f>
        <v>0</v>
      </c>
      <c r="H53" s="13">
        <f>IFERROR(VLOOKUP($A53,[1]Sheet5!$A:$O,7,0),0)</f>
        <v>0</v>
      </c>
      <c r="I53" s="13">
        <f>IFERROR(VLOOKUP($A53,[1]Sheet5!$A:$O,8,0),0)</f>
        <v>0</v>
      </c>
      <c r="J53" s="13">
        <f>IFERROR(VLOOKUP($A53,[1]Sheet5!$A:$O,9,0),0)</f>
        <v>0</v>
      </c>
      <c r="K53" s="13">
        <f>IFERROR(VLOOKUP($A53,[1]Sheet5!$A:$O,10,0),0)</f>
        <v>0</v>
      </c>
      <c r="L53" s="13">
        <f>IFERROR(VLOOKUP($A53,[1]Sheet5!$A:$O,11,0),0)</f>
        <v>0</v>
      </c>
      <c r="M53" s="13">
        <f>IFERROR(VLOOKUP($A53,[1]Sheet5!$A:$O,12,0),0)</f>
        <v>0</v>
      </c>
      <c r="N53" s="13">
        <f>IFERROR(VLOOKUP($A53,[1]Sheet5!$A:$O,13,0),0)</f>
        <v>0</v>
      </c>
      <c r="O53" s="13">
        <f>IFERROR(VLOOKUP($A53,[1]Sheet5!$A:$O,14,0),0)</f>
        <v>0</v>
      </c>
    </row>
    <row r="54" spans="1:15" ht="15.75" customHeight="1" x14ac:dyDescent="0.25">
      <c r="A54" s="19" t="s">
        <v>92</v>
      </c>
      <c r="B54" t="s">
        <v>93</v>
      </c>
      <c r="C54" s="13">
        <f t="shared" si="9"/>
        <v>0</v>
      </c>
      <c r="D54" s="13">
        <f>IFERROR(VLOOKUP($A54,[1]Sheet5!$A:$O,3,0),0)</f>
        <v>0</v>
      </c>
      <c r="E54" s="13">
        <f>IFERROR(VLOOKUP($A54,[1]Sheet5!$A:$O,4,0),0)</f>
        <v>0</v>
      </c>
      <c r="F54" s="13">
        <f>IFERROR(VLOOKUP($A54,[1]Sheet5!$A:$O,5,0),0)</f>
        <v>0</v>
      </c>
      <c r="G54" s="13">
        <f>IFERROR(VLOOKUP($A54,[1]Sheet5!$A:$O,6,0),0)</f>
        <v>0</v>
      </c>
      <c r="H54" s="13">
        <f>IFERROR(VLOOKUP($A54,[1]Sheet5!$A:$O,7,0),0)</f>
        <v>0</v>
      </c>
      <c r="I54" s="13">
        <f>IFERROR(VLOOKUP($A54,[1]Sheet5!$A:$O,8,0),0)</f>
        <v>0</v>
      </c>
      <c r="J54" s="13">
        <f>IFERROR(VLOOKUP($A54,[1]Sheet5!$A:$O,9,0),0)</f>
        <v>0</v>
      </c>
      <c r="K54" s="13">
        <f>IFERROR(VLOOKUP($A54,[1]Sheet5!$A:$O,10,0),0)</f>
        <v>0</v>
      </c>
      <c r="L54" s="13">
        <f>IFERROR(VLOOKUP($A54,[1]Sheet5!$A:$O,11,0),0)</f>
        <v>0</v>
      </c>
      <c r="M54" s="13">
        <f>IFERROR(VLOOKUP($A54,[1]Sheet5!$A:$O,12,0),0)</f>
        <v>0</v>
      </c>
      <c r="N54" s="13">
        <f>IFERROR(VLOOKUP($A54,[1]Sheet5!$A:$O,13,0),0)</f>
        <v>0</v>
      </c>
      <c r="O54" s="13">
        <f>IFERROR(VLOOKUP($A54,[1]Sheet5!$A:$O,14,0),0)</f>
        <v>0</v>
      </c>
    </row>
    <row r="55" spans="1:15" ht="15.75" customHeight="1" x14ac:dyDescent="0.25">
      <c r="A55" s="19" t="s">
        <v>94</v>
      </c>
      <c r="B55" t="s">
        <v>95</v>
      </c>
      <c r="C55" s="13">
        <f t="shared" si="9"/>
        <v>0</v>
      </c>
      <c r="D55" s="13">
        <f>IFERROR(VLOOKUP($A55,[1]Sheet5!$A:$O,3,0),0)</f>
        <v>0</v>
      </c>
      <c r="E55" s="13">
        <f>IFERROR(VLOOKUP($A55,[1]Sheet5!$A:$O,4,0),0)</f>
        <v>0</v>
      </c>
      <c r="F55" s="13">
        <f>IFERROR(VLOOKUP($A55,[1]Sheet5!$A:$O,5,0),0)</f>
        <v>0</v>
      </c>
      <c r="G55" s="13">
        <f>IFERROR(VLOOKUP($A55,[1]Sheet5!$A:$O,6,0),0)</f>
        <v>0</v>
      </c>
      <c r="H55" s="13">
        <f>IFERROR(VLOOKUP($A55,[1]Sheet5!$A:$O,7,0),0)</f>
        <v>0</v>
      </c>
      <c r="I55" s="13">
        <f>IFERROR(VLOOKUP($A55,[1]Sheet5!$A:$O,8,0),0)</f>
        <v>0</v>
      </c>
      <c r="J55" s="13">
        <f>IFERROR(VLOOKUP($A55,[1]Sheet5!$A:$O,9,0),0)</f>
        <v>0</v>
      </c>
      <c r="K55" s="13">
        <f>IFERROR(VLOOKUP($A55,[1]Sheet5!$A:$O,10,0),0)</f>
        <v>0</v>
      </c>
      <c r="L55" s="13">
        <f>IFERROR(VLOOKUP($A55,[1]Sheet5!$A:$O,11,0),0)</f>
        <v>0</v>
      </c>
      <c r="M55" s="13">
        <f>IFERROR(VLOOKUP($A55,[1]Sheet5!$A:$O,12,0),0)</f>
        <v>0</v>
      </c>
      <c r="N55" s="13">
        <f>IFERROR(VLOOKUP($A55,[1]Sheet5!$A:$O,13,0),0)</f>
        <v>0</v>
      </c>
      <c r="O55" s="13">
        <f>IFERROR(VLOOKUP($A55,[1]Sheet5!$A:$O,14,0),0)</f>
        <v>0</v>
      </c>
    </row>
    <row r="56" spans="1:15" ht="15.75" customHeight="1" x14ac:dyDescent="0.25">
      <c r="A56" s="19" t="s">
        <v>96</v>
      </c>
      <c r="B56" t="s">
        <v>97</v>
      </c>
      <c r="C56" s="13">
        <f t="shared" si="9"/>
        <v>0</v>
      </c>
      <c r="D56" s="13">
        <f>IFERROR(VLOOKUP($A56,[1]Sheet5!$A:$O,3,0),0)</f>
        <v>0</v>
      </c>
      <c r="E56" s="13">
        <f>IFERROR(VLOOKUP($A56,[1]Sheet5!$A:$O,4,0),0)</f>
        <v>0</v>
      </c>
      <c r="F56" s="13">
        <f>IFERROR(VLOOKUP($A56,[1]Sheet5!$A:$O,5,0),0)</f>
        <v>0</v>
      </c>
      <c r="G56" s="13">
        <f>IFERROR(VLOOKUP($A56,[1]Sheet5!$A:$O,6,0),0)</f>
        <v>0</v>
      </c>
      <c r="H56" s="13">
        <f>IFERROR(VLOOKUP($A56,[1]Sheet5!$A:$O,7,0),0)</f>
        <v>0</v>
      </c>
      <c r="I56" s="13">
        <f>IFERROR(VLOOKUP($A56,[1]Sheet5!$A:$O,8,0),0)</f>
        <v>0</v>
      </c>
      <c r="J56" s="13">
        <f>IFERROR(VLOOKUP($A56,[1]Sheet5!$A:$O,9,0),0)</f>
        <v>0</v>
      </c>
      <c r="K56" s="13">
        <f>IFERROR(VLOOKUP($A56,[1]Sheet5!$A:$O,10,0),0)</f>
        <v>0</v>
      </c>
      <c r="L56" s="13">
        <f>IFERROR(VLOOKUP($A56,[1]Sheet5!$A:$O,11,0),0)</f>
        <v>0</v>
      </c>
      <c r="M56" s="13">
        <f>IFERROR(VLOOKUP($A56,[1]Sheet5!$A:$O,12,0),0)</f>
        <v>0</v>
      </c>
      <c r="N56" s="13">
        <f>IFERROR(VLOOKUP($A56,[1]Sheet5!$A:$O,13,0),0)</f>
        <v>0</v>
      </c>
      <c r="O56" s="13">
        <f>IFERROR(VLOOKUP($A56,[1]Sheet5!$A:$O,14,0),0)</f>
        <v>0</v>
      </c>
    </row>
    <row r="57" spans="1:15" ht="15.75" customHeight="1" thickBot="1" x14ac:dyDescent="0.3">
      <c r="A57" s="19" t="s">
        <v>98</v>
      </c>
      <c r="B57" t="s">
        <v>99</v>
      </c>
      <c r="C57" s="13">
        <f t="shared" si="9"/>
        <v>0</v>
      </c>
      <c r="D57" s="13">
        <f>IFERROR(VLOOKUP($A57,[1]Sheet5!$A:$O,3,0),0)</f>
        <v>0</v>
      </c>
      <c r="E57" s="13">
        <f>IFERROR(VLOOKUP($A57,[1]Sheet5!$A:$O,4,0),0)</f>
        <v>0</v>
      </c>
      <c r="F57" s="13">
        <f>IFERROR(VLOOKUP($A57,[1]Sheet5!$A:$O,5,0),0)</f>
        <v>0</v>
      </c>
      <c r="G57" s="13">
        <f>IFERROR(VLOOKUP($A57,[1]Sheet5!$A:$O,6,0),0)</f>
        <v>0</v>
      </c>
      <c r="H57" s="13">
        <f>IFERROR(VLOOKUP($A57,[1]Sheet5!$A:$O,7,0),0)</f>
        <v>0</v>
      </c>
      <c r="I57" s="13">
        <f>IFERROR(VLOOKUP($A57,[1]Sheet5!$A:$O,8,0),0)</f>
        <v>0</v>
      </c>
      <c r="J57" s="13">
        <f>IFERROR(VLOOKUP($A57,[1]Sheet5!$A:$O,9,0),0)</f>
        <v>0</v>
      </c>
      <c r="K57" s="13">
        <f>IFERROR(VLOOKUP($A57,[1]Sheet5!$A:$O,10,0),0)</f>
        <v>0</v>
      </c>
      <c r="L57" s="13">
        <f>IFERROR(VLOOKUP($A57,[1]Sheet5!$A:$O,11,0),0)</f>
        <v>0</v>
      </c>
      <c r="M57" s="13">
        <f>IFERROR(VLOOKUP($A57,[1]Sheet5!$A:$O,12,0),0)</f>
        <v>0</v>
      </c>
      <c r="N57" s="13">
        <f>IFERROR(VLOOKUP($A57,[1]Sheet5!$A:$O,13,0),0)</f>
        <v>0</v>
      </c>
      <c r="O57" s="13">
        <f>IFERROR(VLOOKUP($A57,[1]Sheet5!$A:$O,14,0),0)</f>
        <v>0</v>
      </c>
    </row>
    <row r="58" spans="1:15" ht="15.75" customHeight="1" thickBot="1" x14ac:dyDescent="0.3">
      <c r="B58" s="15" t="s">
        <v>100</v>
      </c>
      <c r="C58" s="16">
        <f>SUM(C59:C66)</f>
        <v>10312086.75</v>
      </c>
      <c r="D58" s="16">
        <f t="shared" ref="D58:M58" si="10">SUM(D59:D66)</f>
        <v>160537.47999999998</v>
      </c>
      <c r="E58" s="16">
        <f t="shared" si="10"/>
        <v>8843800.1099999994</v>
      </c>
      <c r="F58" s="17">
        <f t="shared" si="10"/>
        <v>1307749.1599999999</v>
      </c>
      <c r="G58" s="17">
        <f t="shared" si="10"/>
        <v>0</v>
      </c>
      <c r="H58" s="17">
        <f t="shared" si="10"/>
        <v>0</v>
      </c>
      <c r="I58" s="17">
        <f t="shared" si="10"/>
        <v>0</v>
      </c>
      <c r="J58" s="17">
        <f t="shared" si="10"/>
        <v>0</v>
      </c>
      <c r="K58" s="17">
        <f t="shared" si="10"/>
        <v>0</v>
      </c>
      <c r="L58" s="17">
        <f t="shared" si="10"/>
        <v>0</v>
      </c>
      <c r="M58" s="17">
        <f t="shared" si="10"/>
        <v>0</v>
      </c>
      <c r="N58" s="17">
        <f>SUM(N59:N67)</f>
        <v>0</v>
      </c>
      <c r="O58" s="17">
        <f>SUM(O59:O66)</f>
        <v>0</v>
      </c>
    </row>
    <row r="59" spans="1:15" ht="15.75" customHeight="1" x14ac:dyDescent="0.25">
      <c r="A59" s="18" t="s">
        <v>101</v>
      </c>
      <c r="B59" t="s">
        <v>102</v>
      </c>
      <c r="C59" s="13">
        <f t="shared" ref="C59:C67" si="11">SUM(D59:O59)</f>
        <v>554371.07999999996</v>
      </c>
      <c r="D59" s="13">
        <f>IFERROR(VLOOKUP($A59,[1]Sheet5!$A:$O,3,0),0)</f>
        <v>0</v>
      </c>
      <c r="E59" s="13">
        <f>IFERROR(VLOOKUP($A59,[1]Sheet5!$A:$O,4,0),0)</f>
        <v>554371.07999999996</v>
      </c>
      <c r="F59" s="13">
        <f>IFERROR(VLOOKUP($A59,[1]Sheet5!$A:$O,5,0),0)</f>
        <v>0</v>
      </c>
      <c r="G59" s="13">
        <f>IFERROR(VLOOKUP($A59,[1]Sheet5!$A:$O,6,0),0)</f>
        <v>0</v>
      </c>
      <c r="H59" s="13">
        <f>IFERROR(VLOOKUP($A59,[1]Sheet5!$A:$O,7,0),0)</f>
        <v>0</v>
      </c>
      <c r="I59" s="13">
        <f>IFERROR(VLOOKUP($A59,[1]Sheet5!$A:$O,8,0),0)</f>
        <v>0</v>
      </c>
      <c r="J59" s="13">
        <f>IFERROR(VLOOKUP($A59,[1]Sheet5!$A:$O,9,0),0)</f>
        <v>0</v>
      </c>
      <c r="K59" s="13">
        <f>IFERROR(VLOOKUP($A59,[1]Sheet5!$A:$O,10,0),0)</f>
        <v>0</v>
      </c>
      <c r="L59" s="13">
        <f>IFERROR(VLOOKUP($A59,[1]Sheet5!$A:$O,11,0),0)</f>
        <v>0</v>
      </c>
      <c r="M59" s="13">
        <f>IFERROR(VLOOKUP($A59,[1]Sheet5!$A:$O,12,0),0)</f>
        <v>0</v>
      </c>
      <c r="N59" s="13">
        <f>IFERROR(VLOOKUP($A59,[1]Sheet5!$A:$O,13,0),0)</f>
        <v>0</v>
      </c>
      <c r="O59" s="13">
        <f>IFERROR(VLOOKUP($A59,[1]Sheet5!$A:$O,14,0),0)</f>
        <v>0</v>
      </c>
    </row>
    <row r="60" spans="1:15" ht="15.75" customHeight="1" x14ac:dyDescent="0.25">
      <c r="A60" t="s">
        <v>103</v>
      </c>
      <c r="B60" t="s">
        <v>104</v>
      </c>
      <c r="C60" s="13">
        <f t="shared" si="11"/>
        <v>0</v>
      </c>
      <c r="D60" s="13">
        <f>IFERROR(VLOOKUP($A60,[1]Sheet5!$A:$O,3,0),0)</f>
        <v>0</v>
      </c>
      <c r="E60" s="13">
        <f>IFERROR(VLOOKUP($A60,[1]Sheet5!$A:$O,4,0),0)</f>
        <v>0</v>
      </c>
      <c r="F60" s="13">
        <f>IFERROR(VLOOKUP($A60,[1]Sheet5!$A:$O,5,0),0)</f>
        <v>0</v>
      </c>
      <c r="G60" s="13">
        <f>IFERROR(VLOOKUP($A60,[1]Sheet5!$A:$O,6,0),0)</f>
        <v>0</v>
      </c>
      <c r="H60" s="13">
        <f>IFERROR(VLOOKUP($A60,[1]Sheet5!$A:$O,7,0),0)</f>
        <v>0</v>
      </c>
      <c r="I60" s="13">
        <f>IFERROR(VLOOKUP($A60,[1]Sheet5!$A:$O,8,0),0)</f>
        <v>0</v>
      </c>
      <c r="J60" s="13">
        <f>IFERROR(VLOOKUP($A60,[1]Sheet5!$A:$O,9,0),0)</f>
        <v>0</v>
      </c>
      <c r="K60" s="13">
        <f>IFERROR(VLOOKUP($A60,[1]Sheet5!$A:$O,10,0),0)</f>
        <v>0</v>
      </c>
      <c r="L60" s="13">
        <f>IFERROR(VLOOKUP($A60,[1]Sheet5!$A:$O,11,0),0)</f>
        <v>0</v>
      </c>
      <c r="M60" s="13">
        <f>IFERROR(VLOOKUP($A60,[1]Sheet5!$A:$O,12,0),0)</f>
        <v>0</v>
      </c>
      <c r="N60" s="13">
        <f>IFERROR(VLOOKUP($A60,[1]Sheet5!$A:$O,13,0),0)</f>
        <v>0</v>
      </c>
      <c r="O60" s="13">
        <f>IFERROR(VLOOKUP($A60,[1]Sheet5!$A:$O,14,0),0)</f>
        <v>0</v>
      </c>
    </row>
    <row r="61" spans="1:15" ht="15.75" customHeight="1" x14ac:dyDescent="0.25">
      <c r="A61" s="19" t="s">
        <v>105</v>
      </c>
      <c r="B61" t="s">
        <v>106</v>
      </c>
      <c r="C61" s="13">
        <f t="shared" si="11"/>
        <v>7584468.1900000004</v>
      </c>
      <c r="D61" s="13">
        <f>IFERROR(VLOOKUP($A61,[1]Sheet5!$A:$O,3,0),0)</f>
        <v>52290</v>
      </c>
      <c r="E61" s="13">
        <f>IFERROR(VLOOKUP($A61,[1]Sheet5!$A:$O,4,0),0)</f>
        <v>6224429.0300000003</v>
      </c>
      <c r="F61" s="13">
        <f>IFERROR(VLOOKUP($A61,[1]Sheet5!$A:$O,5,0),0)</f>
        <v>1307749.1599999999</v>
      </c>
      <c r="G61" s="13">
        <f>IFERROR(VLOOKUP($A61,[1]Sheet5!$A:$O,6,0),0)</f>
        <v>0</v>
      </c>
      <c r="H61" s="13">
        <f>IFERROR(VLOOKUP($A61,[1]Sheet5!$A:$O,7,0),0)</f>
        <v>0</v>
      </c>
      <c r="I61" s="13">
        <f>IFERROR(VLOOKUP($A61,[1]Sheet5!$A:$O,8,0),0)</f>
        <v>0</v>
      </c>
      <c r="J61" s="13">
        <f>IFERROR(VLOOKUP($A61,[1]Sheet5!$A:$O,9,0),0)</f>
        <v>0</v>
      </c>
      <c r="K61" s="13">
        <f>IFERROR(VLOOKUP($A61,[1]Sheet5!$A:$O,10,0),0)</f>
        <v>0</v>
      </c>
      <c r="L61" s="13">
        <f>IFERROR(VLOOKUP($A61,[1]Sheet5!$A:$O,11,0),0)</f>
        <v>0</v>
      </c>
      <c r="M61" s="13">
        <f>IFERROR(VLOOKUP($A61,[1]Sheet5!$A:$O,12,0),0)</f>
        <v>0</v>
      </c>
      <c r="N61" s="13">
        <f>IFERROR(VLOOKUP($A61,[1]Sheet5!$A:$O,13,0),0)</f>
        <v>0</v>
      </c>
      <c r="O61" s="13">
        <f>IFERROR(VLOOKUP($A61,[1]Sheet5!$A:$O,14,0),0)</f>
        <v>0</v>
      </c>
    </row>
    <row r="62" spans="1:15" ht="15.75" customHeight="1" x14ac:dyDescent="0.25">
      <c r="A62" s="19" t="s">
        <v>107</v>
      </c>
      <c r="B62" t="s">
        <v>108</v>
      </c>
      <c r="C62" s="13">
        <f t="shared" si="11"/>
        <v>0</v>
      </c>
      <c r="D62" s="13">
        <f>IFERROR(VLOOKUP($A62,[1]Sheet5!$A:$O,3,0),0)</f>
        <v>0</v>
      </c>
      <c r="E62" s="13">
        <f>IFERROR(VLOOKUP($A62,[1]Sheet5!$A:$O,4,0),0)</f>
        <v>0</v>
      </c>
      <c r="F62" s="13">
        <f>IFERROR(VLOOKUP($A62,[1]Sheet5!$A:$O,5,0),0)</f>
        <v>0</v>
      </c>
      <c r="G62" s="13">
        <f>IFERROR(VLOOKUP($A62,[1]Sheet5!$A:$O,6,0),0)</f>
        <v>0</v>
      </c>
      <c r="H62" s="13">
        <f>IFERROR(VLOOKUP($A62,[1]Sheet5!$A:$O,7,0),0)</f>
        <v>0</v>
      </c>
      <c r="I62" s="13">
        <f>IFERROR(VLOOKUP($A62,[1]Sheet5!$A:$O,8,0),0)</f>
        <v>0</v>
      </c>
      <c r="J62" s="13">
        <f>IFERROR(VLOOKUP($A62,[1]Sheet5!$A:$O,9,0),0)</f>
        <v>0</v>
      </c>
      <c r="K62" s="13">
        <f>IFERROR(VLOOKUP($A62,[1]Sheet5!$A:$O,10,0),0)</f>
        <v>0</v>
      </c>
      <c r="L62" s="13">
        <f>IFERROR(VLOOKUP($A62,[1]Sheet5!$A:$O,11,0),0)</f>
        <v>0</v>
      </c>
      <c r="M62" s="13">
        <f>IFERROR(VLOOKUP($A62,[1]Sheet5!$A:$O,12,0),0)</f>
        <v>0</v>
      </c>
      <c r="N62" s="13">
        <f>IFERROR(VLOOKUP($A62,[1]Sheet5!$A:$O,13,0),0)</f>
        <v>0</v>
      </c>
      <c r="O62" s="13">
        <f>IFERROR(VLOOKUP($A62,[1]Sheet5!$A:$O,14,0),0)</f>
        <v>0</v>
      </c>
    </row>
    <row r="63" spans="1:15" ht="15.75" customHeight="1" x14ac:dyDescent="0.25">
      <c r="A63" s="19" t="s">
        <v>109</v>
      </c>
      <c r="B63" t="s">
        <v>110</v>
      </c>
      <c r="C63" s="13">
        <f t="shared" si="11"/>
        <v>2173247.48</v>
      </c>
      <c r="D63" s="13">
        <f>IFERROR(VLOOKUP($A63,[1]Sheet5!$A:$O,3,0),0)</f>
        <v>108247.48</v>
      </c>
      <c r="E63" s="13">
        <f>IFERROR(VLOOKUP($A63,[1]Sheet5!$A:$O,4,0),0)</f>
        <v>2065000</v>
      </c>
      <c r="F63" s="13">
        <f>IFERROR(VLOOKUP($A63,[1]Sheet5!$A:$O,5,0),0)</f>
        <v>0</v>
      </c>
      <c r="G63" s="13">
        <f>IFERROR(VLOOKUP($A63,[1]Sheet5!$A:$O,6,0),0)</f>
        <v>0</v>
      </c>
      <c r="H63" s="13">
        <f>IFERROR(VLOOKUP($A63,[1]Sheet5!$A:$O,7,0),0)</f>
        <v>0</v>
      </c>
      <c r="I63" s="13">
        <f>IFERROR(VLOOKUP($A63,[1]Sheet5!$A:$O,8,0),0)</f>
        <v>0</v>
      </c>
      <c r="J63" s="13">
        <f>IFERROR(VLOOKUP($A63,[1]Sheet5!$A:$O,9,0),0)</f>
        <v>0</v>
      </c>
      <c r="K63" s="13">
        <f>IFERROR(VLOOKUP($A63,[1]Sheet5!$A:$O,10,0),0)</f>
        <v>0</v>
      </c>
      <c r="L63" s="13">
        <f>IFERROR(VLOOKUP($A63,[1]Sheet5!$A:$O,11,0),0)</f>
        <v>0</v>
      </c>
      <c r="M63" s="13">
        <f>IFERROR(VLOOKUP($A63,[1]Sheet5!$A:$O,12,0),0)</f>
        <v>0</v>
      </c>
      <c r="N63" s="13">
        <f>IFERROR(VLOOKUP($A63,[1]Sheet5!$A:$O,13,0),0)</f>
        <v>0</v>
      </c>
      <c r="O63" s="13">
        <f>IFERROR(VLOOKUP($A63,[1]Sheet5!$A:$O,14,0),0)</f>
        <v>0</v>
      </c>
    </row>
    <row r="64" spans="1:15" ht="15.75" customHeight="1" x14ac:dyDescent="0.25">
      <c r="A64" s="19" t="s">
        <v>111</v>
      </c>
      <c r="B64" t="s">
        <v>112</v>
      </c>
      <c r="C64" s="13">
        <f t="shared" si="11"/>
        <v>0</v>
      </c>
      <c r="D64" s="13">
        <f>IFERROR(VLOOKUP($A64,[1]Sheet5!$A:$O,3,0),0)</f>
        <v>0</v>
      </c>
      <c r="E64" s="13">
        <f>IFERROR(VLOOKUP($A64,[1]Sheet5!$A:$O,4,0),0)</f>
        <v>0</v>
      </c>
      <c r="F64" s="13">
        <f>IFERROR(VLOOKUP($A64,[1]Sheet5!$A:$O,5,0),0)</f>
        <v>0</v>
      </c>
      <c r="G64" s="13">
        <f>IFERROR(VLOOKUP($A64,[1]Sheet5!$A:$O,6,0),0)</f>
        <v>0</v>
      </c>
      <c r="H64" s="13">
        <f>IFERROR(VLOOKUP($A64,[1]Sheet5!$A:$O,7,0),0)</f>
        <v>0</v>
      </c>
      <c r="I64" s="13">
        <f>IFERROR(VLOOKUP($A64,[1]Sheet5!$A:$O,8,0),0)</f>
        <v>0</v>
      </c>
      <c r="J64" s="13">
        <f>IFERROR(VLOOKUP($A64,[1]Sheet5!$A:$O,9,0),0)</f>
        <v>0</v>
      </c>
      <c r="K64" s="13">
        <f>IFERROR(VLOOKUP($A64,[1]Sheet5!$A:$O,10,0),0)</f>
        <v>0</v>
      </c>
      <c r="L64" s="13">
        <f>IFERROR(VLOOKUP($A64,[1]Sheet5!$A:$O,11,0),0)</f>
        <v>0</v>
      </c>
      <c r="M64" s="13">
        <f>IFERROR(VLOOKUP($A64,[1]Sheet5!$A:$O,12,0),0)</f>
        <v>0</v>
      </c>
      <c r="N64" s="13">
        <f>IFERROR(VLOOKUP($A64,[1]Sheet5!$A:$O,13,0),0)</f>
        <v>0</v>
      </c>
      <c r="O64" s="13">
        <f>IFERROR(VLOOKUP($A64,[1]Sheet5!$A:$O,14,0),0)</f>
        <v>0</v>
      </c>
    </row>
    <row r="65" spans="1:15" ht="15.75" customHeight="1" x14ac:dyDescent="0.25">
      <c r="A65" s="19" t="s">
        <v>113</v>
      </c>
      <c r="B65" t="s">
        <v>114</v>
      </c>
      <c r="C65" s="13">
        <f t="shared" si="11"/>
        <v>0</v>
      </c>
      <c r="D65" s="13">
        <f>IFERROR(VLOOKUP($A65,[1]Sheet5!$A:$O,3,0),0)</f>
        <v>0</v>
      </c>
      <c r="E65" s="13">
        <f>IFERROR(VLOOKUP($A65,[1]Sheet5!$A:$O,4,0),0)</f>
        <v>0</v>
      </c>
      <c r="F65" s="13">
        <f>IFERROR(VLOOKUP($A65,[1]Sheet5!$A:$O,5,0),0)</f>
        <v>0</v>
      </c>
      <c r="G65" s="13">
        <f>IFERROR(VLOOKUP($A65,[1]Sheet5!$A:$O,6,0),0)</f>
        <v>0</v>
      </c>
      <c r="H65" s="13">
        <f>IFERROR(VLOOKUP($A65,[1]Sheet5!$A:$O,7,0),0)</f>
        <v>0</v>
      </c>
      <c r="I65" s="13">
        <f>IFERROR(VLOOKUP($A65,[1]Sheet5!$A:$O,8,0),0)</f>
        <v>0</v>
      </c>
      <c r="J65" s="13">
        <f>IFERROR(VLOOKUP($A65,[1]Sheet5!$A:$O,9,0),0)</f>
        <v>0</v>
      </c>
      <c r="K65" s="13">
        <f>IFERROR(VLOOKUP($A65,[1]Sheet5!$A:$O,10,0),0)</f>
        <v>0</v>
      </c>
      <c r="L65" s="13">
        <f>IFERROR(VLOOKUP($A65,[1]Sheet5!$A:$O,11,0),0)</f>
        <v>0</v>
      </c>
      <c r="M65" s="13">
        <f>IFERROR(VLOOKUP($A65,[1]Sheet5!$A:$O,12,0),0)</f>
        <v>0</v>
      </c>
      <c r="N65" s="13">
        <f>IFERROR(VLOOKUP($A65,[1]Sheet5!$A:$O,13,0),0)</f>
        <v>0</v>
      </c>
      <c r="O65" s="13">
        <f>IFERROR(VLOOKUP($A65,[1]Sheet5!$A:$O,14,0),0)</f>
        <v>0</v>
      </c>
    </row>
    <row r="66" spans="1:15" ht="15.75" customHeight="1" x14ac:dyDescent="0.25">
      <c r="A66" s="19" t="s">
        <v>115</v>
      </c>
      <c r="B66" t="s">
        <v>116</v>
      </c>
      <c r="C66" s="13">
        <f t="shared" si="11"/>
        <v>0</v>
      </c>
      <c r="D66" s="13">
        <f>IFERROR(VLOOKUP($A66,[1]Sheet5!$A:$O,3,0),0)</f>
        <v>0</v>
      </c>
      <c r="E66" s="13">
        <f>IFERROR(VLOOKUP($A66,[1]Sheet5!$A:$O,4,0),0)</f>
        <v>0</v>
      </c>
      <c r="F66" s="13">
        <f>IFERROR(VLOOKUP($A66,[1]Sheet5!$A:$O,5,0),0)</f>
        <v>0</v>
      </c>
      <c r="G66" s="13">
        <f>IFERROR(VLOOKUP($A66,[1]Sheet5!$A:$O,6,0),0)</f>
        <v>0</v>
      </c>
      <c r="H66" s="13">
        <f>IFERROR(VLOOKUP($A66,[1]Sheet5!$A:$O,7,0),0)</f>
        <v>0</v>
      </c>
      <c r="I66" s="13">
        <f>IFERROR(VLOOKUP($A66,[1]Sheet5!$A:$O,8,0),0)</f>
        <v>0</v>
      </c>
      <c r="J66" s="13">
        <f>IFERROR(VLOOKUP($A66,[1]Sheet5!$A:$O,9,0),0)</f>
        <v>0</v>
      </c>
      <c r="K66" s="13">
        <f>IFERROR(VLOOKUP($A66,[1]Sheet5!$A:$O,10,0),0)</f>
        <v>0</v>
      </c>
      <c r="L66" s="13">
        <f>IFERROR(VLOOKUP($A66,[1]Sheet5!$A:$O,11,0),0)</f>
        <v>0</v>
      </c>
      <c r="M66" s="13">
        <f>IFERROR(VLOOKUP($A66,[1]Sheet5!$A:$O,12,0),0)</f>
        <v>0</v>
      </c>
      <c r="N66" s="13">
        <f>IFERROR(VLOOKUP($A66,[1]Sheet5!$A:$O,13,0),0)</f>
        <v>0</v>
      </c>
      <c r="O66" s="13">
        <f>IFERROR(VLOOKUP($A66,[1]Sheet5!$A:$O,14,0),0)</f>
        <v>0</v>
      </c>
    </row>
    <row r="67" spans="1:15" ht="15.75" customHeight="1" thickBot="1" x14ac:dyDescent="0.3">
      <c r="A67" s="19" t="s">
        <v>117</v>
      </c>
      <c r="B67" t="s">
        <v>118</v>
      </c>
      <c r="C67" s="13">
        <f t="shared" si="11"/>
        <v>0</v>
      </c>
      <c r="D67" s="13">
        <f>IFERROR(VLOOKUP($A67,[1]Sheet5!$A:$O,3,0),0)</f>
        <v>0</v>
      </c>
      <c r="E67" s="13">
        <f>IFERROR(VLOOKUP($A67,[1]Sheet5!$A:$O,4,0),0)</f>
        <v>0</v>
      </c>
      <c r="F67" s="13">
        <f>IFERROR(VLOOKUP($A67,[1]Sheet5!$A:$O,5,0),0)</f>
        <v>0</v>
      </c>
      <c r="G67" s="13">
        <f>IFERROR(VLOOKUP($A67,[1]Sheet5!$A:$O,6,0),0)</f>
        <v>0</v>
      </c>
      <c r="H67" s="13">
        <f>IFERROR(VLOOKUP($A67,[1]Sheet5!$A:$O,7,0),0)</f>
        <v>0</v>
      </c>
      <c r="I67" s="13">
        <f>IFERROR(VLOOKUP($A67,[1]Sheet5!$A:$O,8,0),0)</f>
        <v>0</v>
      </c>
      <c r="J67" s="13">
        <f>IFERROR(VLOOKUP($A67,[1]Sheet5!$A:$O,9,0),0)</f>
        <v>0</v>
      </c>
      <c r="K67" s="13">
        <f>IFERROR(VLOOKUP($A67,[1]Sheet5!$A:$O,10,0),0)</f>
        <v>0</v>
      </c>
      <c r="L67" s="13">
        <f>IFERROR(VLOOKUP($A67,[1]Sheet5!$A:$O,11,0),0)</f>
        <v>0</v>
      </c>
      <c r="M67" s="13">
        <f>IFERROR(VLOOKUP($A67,[1]Sheet5!$A:$O,12,0),0)</f>
        <v>0</v>
      </c>
      <c r="N67" s="13">
        <f>IFERROR(VLOOKUP($A67,[1]Sheet5!$A:$O,13,0),0)</f>
        <v>0</v>
      </c>
      <c r="O67" s="13">
        <f>IFERROR(VLOOKUP($A67,[1]Sheet5!$A:$O,14,0),0)</f>
        <v>0</v>
      </c>
    </row>
    <row r="68" spans="1:15" ht="15.75" customHeight="1" thickBot="1" x14ac:dyDescent="0.3">
      <c r="B68" s="15" t="s">
        <v>119</v>
      </c>
      <c r="C68" s="16">
        <f>SUM(C69:C70)</f>
        <v>0</v>
      </c>
      <c r="D68" s="16">
        <f t="shared" ref="D68:O68" si="12">SUM(D69:D70)</f>
        <v>0</v>
      </c>
      <c r="E68" s="16">
        <f t="shared" si="12"/>
        <v>0</v>
      </c>
      <c r="F68" s="17">
        <f t="shared" si="12"/>
        <v>0</v>
      </c>
      <c r="G68" s="17">
        <f t="shared" si="12"/>
        <v>0</v>
      </c>
      <c r="H68" s="17">
        <f t="shared" si="12"/>
        <v>0</v>
      </c>
      <c r="I68" s="17">
        <f t="shared" si="12"/>
        <v>0</v>
      </c>
      <c r="J68" s="17">
        <f t="shared" si="12"/>
        <v>0</v>
      </c>
      <c r="K68" s="17">
        <f t="shared" si="12"/>
        <v>0</v>
      </c>
      <c r="L68" s="17">
        <f>SUM(L69:L72)</f>
        <v>0</v>
      </c>
      <c r="M68" s="17">
        <f t="shared" si="12"/>
        <v>0</v>
      </c>
      <c r="N68" s="17">
        <f>SUM(N69:N72)</f>
        <v>0</v>
      </c>
      <c r="O68" s="17">
        <f t="shared" si="12"/>
        <v>0</v>
      </c>
    </row>
    <row r="69" spans="1:15" ht="15.75" customHeight="1" x14ac:dyDescent="0.25">
      <c r="A69" s="21" t="s">
        <v>120</v>
      </c>
      <c r="B69" t="s">
        <v>121</v>
      </c>
      <c r="C69" s="13">
        <f>SUM(D69:O69)</f>
        <v>0</v>
      </c>
      <c r="D69" s="13">
        <f>IFERROR(VLOOKUP($A69,[1]Sheet5!$A:$O,3,0),0)</f>
        <v>0</v>
      </c>
      <c r="E69" s="13">
        <f>IFERROR(VLOOKUP($A69,[1]Sheet5!$A:$O,4,0),0)</f>
        <v>0</v>
      </c>
      <c r="F69" s="13">
        <f>IFERROR(VLOOKUP($A69,[1]Sheet5!$A:$O,5,0),0)</f>
        <v>0</v>
      </c>
      <c r="G69" s="13">
        <f>IFERROR(VLOOKUP($A69,[1]Sheet5!$A:$P,6,0),0)</f>
        <v>0</v>
      </c>
      <c r="H69" s="13">
        <f>IFERROR(VLOOKUP($A69,[1]Sheet5!$A:$O,7,0),0)</f>
        <v>0</v>
      </c>
      <c r="I69" s="13">
        <f>IFERROR(VLOOKUP($A69,[1]Sheet5!$A:$O,8,0),0)</f>
        <v>0</v>
      </c>
      <c r="J69" s="13">
        <f>IFERROR(VLOOKUP($A69,[1]Sheet5!$A:$O,9,0),0)</f>
        <v>0</v>
      </c>
      <c r="K69" s="13">
        <f>IFERROR(VLOOKUP($A69,[1]Sheet5!$A:$O,10,0),0)</f>
        <v>0</v>
      </c>
      <c r="L69" s="13">
        <f>IFERROR(VLOOKUP($A69,[1]Sheet5!$A:$O,11,0),0)</f>
        <v>0</v>
      </c>
      <c r="M69" s="13">
        <f>IFERROR(VLOOKUP($A69,[1]Sheet5!$A:$O,12,0),0)</f>
        <v>0</v>
      </c>
      <c r="N69" s="13">
        <f>IFERROR(VLOOKUP($A69,[1]Sheet5!$A:$O,13,0),0)</f>
        <v>0</v>
      </c>
      <c r="O69" s="13">
        <f>IFERROR(VLOOKUP($A69,[1]Sheet5!$A:$O,14,0),0)</f>
        <v>0</v>
      </c>
    </row>
    <row r="70" spans="1:15" ht="15.75" customHeight="1" x14ac:dyDescent="0.25">
      <c r="A70" t="s">
        <v>122</v>
      </c>
      <c r="B70" t="s">
        <v>123</v>
      </c>
      <c r="C70" s="13">
        <f>SUM(D70:O70)</f>
        <v>0</v>
      </c>
      <c r="D70" s="13">
        <f>IFERROR(VLOOKUP($A70,[1]Sheet5!$A:$O,3,0),0)</f>
        <v>0</v>
      </c>
      <c r="E70" s="13">
        <f>IFERROR(VLOOKUP($A70,[1]Sheet5!$A:$O,4,0),0)</f>
        <v>0</v>
      </c>
      <c r="F70" s="13">
        <f>IFERROR(VLOOKUP($A70,[1]Sheet5!$A:$O,5,0),0)</f>
        <v>0</v>
      </c>
      <c r="G70" s="13">
        <f>IFERROR(VLOOKUP($A70,[1]Sheet5!$A:$O,6,0),0)</f>
        <v>0</v>
      </c>
      <c r="H70" s="13">
        <f>IFERROR(VLOOKUP($A70,[1]Sheet5!$A:$O,7,0),0)</f>
        <v>0</v>
      </c>
      <c r="I70" s="13">
        <f>IFERROR(VLOOKUP($A70,[1]Sheet5!$A:$O,8,0),0)</f>
        <v>0</v>
      </c>
      <c r="J70" s="13">
        <f>IFERROR(VLOOKUP($A70,[1]Sheet5!$A:$O,9,0),0)</f>
        <v>0</v>
      </c>
      <c r="K70" s="13">
        <f>IFERROR(VLOOKUP($A70,[1]Sheet5!$A:$O,10,0),0)</f>
        <v>0</v>
      </c>
      <c r="L70" s="13">
        <f>IFERROR(VLOOKUP($A70,[1]Sheet5!$A:$O,11,0),0)</f>
        <v>0</v>
      </c>
      <c r="M70" s="13">
        <f>IFERROR(VLOOKUP($A70,[1]Sheet5!$A:$O,12,0),0)</f>
        <v>0</v>
      </c>
      <c r="N70" s="13">
        <f>IFERROR(VLOOKUP($A70,[1]Sheet5!$A:$O,13,0),0)</f>
        <v>0</v>
      </c>
      <c r="O70" s="13">
        <f>IFERROR(VLOOKUP($A70,[1]Sheet5!$A:$O,14,0),0)</f>
        <v>0</v>
      </c>
    </row>
    <row r="71" spans="1:15" ht="15.75" customHeight="1" x14ac:dyDescent="0.25">
      <c r="A71" s="2" t="s">
        <v>124</v>
      </c>
      <c r="B71" t="s">
        <v>125</v>
      </c>
      <c r="C71" s="13">
        <f>SUM(D71:O71)</f>
        <v>0</v>
      </c>
      <c r="D71" s="13">
        <f>IFERROR(VLOOKUP($A71,[1]Sheet5!$A:$O,3,0),0)</f>
        <v>0</v>
      </c>
      <c r="E71" s="13">
        <f>IFERROR(VLOOKUP($A71,[1]Sheet5!$A:$O,4,0),0)</f>
        <v>0</v>
      </c>
      <c r="F71" s="13">
        <f>IFERROR(VLOOKUP($A71,[1]Sheet5!$A:$O,5,0),0)</f>
        <v>0</v>
      </c>
      <c r="G71" s="13">
        <f>IFERROR(VLOOKUP($A71,[1]Sheet5!$A:$O,6,0),0)</f>
        <v>0</v>
      </c>
      <c r="H71" s="13">
        <f>IFERROR(VLOOKUP($A71,[1]Sheet5!$A:$O,7,0),0)</f>
        <v>0</v>
      </c>
      <c r="I71" s="13">
        <f>IFERROR(VLOOKUP($A71,[1]Sheet5!$A:$O,8,0),0)</f>
        <v>0</v>
      </c>
      <c r="J71" s="13">
        <f>IFERROR(VLOOKUP($A71,[1]Sheet5!$A:$O,9,0),0)</f>
        <v>0</v>
      </c>
      <c r="K71" s="13">
        <f>IFERROR(VLOOKUP($A71,[1]Sheet5!$A:$O,10,0),0)</f>
        <v>0</v>
      </c>
      <c r="L71" s="13">
        <f>IFERROR(VLOOKUP($A71,[1]Sheet5!$A:$O,11,0),0)</f>
        <v>0</v>
      </c>
      <c r="M71" s="13">
        <f>IFERROR(VLOOKUP($A71,[1]Sheet5!$A:$O,12,0),0)</f>
        <v>0</v>
      </c>
      <c r="N71" s="13">
        <f>IFERROR(VLOOKUP($A71,[1]Sheet5!$A:$O,13,0),0)</f>
        <v>0</v>
      </c>
      <c r="O71" s="13">
        <f>IFERROR(VLOOKUP($A71,[1]Sheet5!$A:$O,14,0),0)</f>
        <v>0</v>
      </c>
    </row>
    <row r="72" spans="1:15" ht="15.75" customHeight="1" thickBot="1" x14ac:dyDescent="0.3">
      <c r="A72" s="2" t="s">
        <v>126</v>
      </c>
      <c r="B72" t="s">
        <v>127</v>
      </c>
      <c r="C72" s="13">
        <f>SUM(D72:O72)</f>
        <v>0</v>
      </c>
      <c r="D72" s="13">
        <f>IFERROR(VLOOKUP($A72,[1]Sheet5!$A:$O,3,0),0)</f>
        <v>0</v>
      </c>
      <c r="E72" s="13">
        <f>IFERROR(VLOOKUP($A72,[1]Sheet5!$A:$O,4,0),0)</f>
        <v>0</v>
      </c>
      <c r="F72" s="13">
        <f>IFERROR(VLOOKUP($A72,[1]Sheet5!$A:$O,5,0),0)</f>
        <v>0</v>
      </c>
      <c r="G72" s="13">
        <f>IFERROR(VLOOKUP($A72,[1]Sheet5!$A:$O,6,0),0)</f>
        <v>0</v>
      </c>
      <c r="H72" s="13">
        <f>IFERROR(VLOOKUP($A72,[1]Sheet5!$A:$O,7,0),0)</f>
        <v>0</v>
      </c>
      <c r="I72" s="13">
        <f>IFERROR(VLOOKUP($A72,[1]Sheet5!$A:$O,8,0),0)</f>
        <v>0</v>
      </c>
      <c r="J72" s="13">
        <f>IFERROR(VLOOKUP($A72,[1]Sheet5!$A:$O,9,0),0)</f>
        <v>0</v>
      </c>
      <c r="K72" s="13">
        <f>IFERROR(VLOOKUP($A72,[1]Sheet5!$A:$O,10,0),0)</f>
        <v>0</v>
      </c>
      <c r="L72" s="13">
        <f>IFERROR(VLOOKUP($A72,[1]Sheet5!$A:$O,11,0),0)</f>
        <v>0</v>
      </c>
      <c r="M72" s="13">
        <f>IFERROR(VLOOKUP($A72,[1]Sheet5!$A:$O,12,0),0)</f>
        <v>0</v>
      </c>
      <c r="N72" s="13">
        <f>IFERROR(VLOOKUP($A72,[1]Sheet5!$A:$O,13,0),0)</f>
        <v>0</v>
      </c>
      <c r="O72" s="13">
        <f>IFERROR(VLOOKUP($A72,[1]Sheet5!$A:$O,14,0),0)</f>
        <v>0</v>
      </c>
    </row>
    <row r="73" spans="1:15" ht="15.75" customHeight="1" thickBot="1" x14ac:dyDescent="0.3">
      <c r="B73" s="15" t="s">
        <v>128</v>
      </c>
      <c r="C73" s="16">
        <f t="shared" ref="C73:L73" si="13">SUM(C74:C75)</f>
        <v>0</v>
      </c>
      <c r="D73" s="16">
        <f t="shared" si="13"/>
        <v>0</v>
      </c>
      <c r="E73" s="16">
        <f t="shared" si="13"/>
        <v>0</v>
      </c>
      <c r="F73" s="16">
        <f t="shared" si="13"/>
        <v>0</v>
      </c>
      <c r="G73" s="16">
        <f t="shared" si="13"/>
        <v>0</v>
      </c>
      <c r="H73" s="16">
        <f t="shared" si="13"/>
        <v>0</v>
      </c>
      <c r="I73" s="16">
        <f t="shared" si="13"/>
        <v>0</v>
      </c>
      <c r="J73" s="16">
        <f t="shared" si="13"/>
        <v>0</v>
      </c>
      <c r="K73" s="16">
        <f t="shared" si="13"/>
        <v>0</v>
      </c>
      <c r="L73" s="16">
        <f t="shared" si="13"/>
        <v>0</v>
      </c>
      <c r="M73" s="17">
        <f>SUM(M74:M75)</f>
        <v>0</v>
      </c>
      <c r="N73" s="22">
        <f>SUM(N74:N75)</f>
        <v>0</v>
      </c>
      <c r="O73" s="22">
        <f>SUM(O74:O75)</f>
        <v>0</v>
      </c>
    </row>
    <row r="74" spans="1:15" ht="15.75" customHeight="1" x14ac:dyDescent="0.25">
      <c r="A74" t="s">
        <v>129</v>
      </c>
      <c r="B74" t="s">
        <v>130</v>
      </c>
      <c r="C74" s="13">
        <f>SUM(D74:O74)</f>
        <v>0</v>
      </c>
      <c r="D74" s="13">
        <f>IFERROR(VLOOKUP($A74,[1]Sheet5!$A:$O,3,0),0)</f>
        <v>0</v>
      </c>
      <c r="E74" s="13">
        <f>IFERROR(VLOOKUP($A74,[1]Sheet5!$A:$O,4,0),0)</f>
        <v>0</v>
      </c>
      <c r="F74" s="13">
        <f>IFERROR(VLOOKUP($A74,[1]Sheet5!$A:$O,5,0),0)</f>
        <v>0</v>
      </c>
      <c r="G74" s="13">
        <f>IFERROR(VLOOKUP($A74,[1]Sheet5!$A:$O,6,0),0)</f>
        <v>0</v>
      </c>
      <c r="H74" s="13">
        <f>IFERROR(VLOOKUP($A74,[1]Sheet5!$A:$O,7,0),0)</f>
        <v>0</v>
      </c>
      <c r="I74" s="13">
        <f>IFERROR(VLOOKUP($A74,[1]Sheet5!$A:$O,8,0),0)</f>
        <v>0</v>
      </c>
      <c r="J74" s="13">
        <f>IFERROR(VLOOKUP($A74,[1]Sheet5!$A:$O,9,0),0)</f>
        <v>0</v>
      </c>
      <c r="K74" s="13">
        <f>IFERROR(VLOOKUP($A74,[1]Sheet5!$A:$O,10,0),0)</f>
        <v>0</v>
      </c>
      <c r="L74" s="13">
        <f>IFERROR(VLOOKUP($A74,[1]Sheet5!$A:$O,11,0),0)</f>
        <v>0</v>
      </c>
      <c r="M74" s="13">
        <f>IFERROR(VLOOKUP($A74,[1]Sheet5!$A:$O,12,0),0)</f>
        <v>0</v>
      </c>
      <c r="N74" s="13">
        <f>IFERROR(VLOOKUP($A74,[1]Sheet5!$A:$O,13,0),0)</f>
        <v>0</v>
      </c>
      <c r="O74" s="13">
        <f>IFERROR(VLOOKUP($A74,[1]Sheet5!$A:$O,14,0),0)</f>
        <v>0</v>
      </c>
    </row>
    <row r="75" spans="1:15" ht="15.75" customHeight="1" thickBot="1" x14ac:dyDescent="0.3">
      <c r="A75" t="s">
        <v>131</v>
      </c>
      <c r="B75" t="s">
        <v>132</v>
      </c>
      <c r="C75" s="13">
        <f>SUM(D75:O75)</f>
        <v>0</v>
      </c>
      <c r="D75" s="13">
        <f>IFERROR(VLOOKUP($A75,[1]Sheet5!$A:$O,3,0),0)</f>
        <v>0</v>
      </c>
      <c r="E75" s="13">
        <f>IFERROR(VLOOKUP($A75,[1]Sheet5!$A:$O,4,0),0)</f>
        <v>0</v>
      </c>
      <c r="F75" s="13">
        <f>IFERROR(VLOOKUP($A75,[1]Sheet5!$A:$O,5,0),0)</f>
        <v>0</v>
      </c>
      <c r="G75" s="13">
        <f>IFERROR(VLOOKUP($A75,[1]Sheet5!$A:$O,6,0),0)</f>
        <v>0</v>
      </c>
      <c r="H75" s="13">
        <f>IFERROR(VLOOKUP($A75,[1]Sheet5!$A:$O,7,0),0)</f>
        <v>0</v>
      </c>
      <c r="I75" s="13">
        <f>IFERROR(VLOOKUP($A75,[1]Sheet5!$A:$O,8,0),0)</f>
        <v>0</v>
      </c>
      <c r="J75" s="13">
        <f>IFERROR(VLOOKUP($A75,[1]Sheet5!$A:$O,9,0),0)</f>
        <v>0</v>
      </c>
      <c r="K75" s="13">
        <f>IFERROR(VLOOKUP($A75,[1]Sheet5!$A:$O,10,0),0)</f>
        <v>0</v>
      </c>
      <c r="L75" s="13">
        <f>IFERROR(VLOOKUP($A75,[1]Sheet5!$A:$O,11,0),0)</f>
        <v>0</v>
      </c>
      <c r="M75" s="13">
        <f>IFERROR(VLOOKUP($A75,[1]Sheet5!$A:$O,12,0),0)</f>
        <v>0</v>
      </c>
      <c r="N75" s="13">
        <f>IFERROR(VLOOKUP($A75,[1]Sheet5!$A:$O,13,0),0)</f>
        <v>0</v>
      </c>
      <c r="O75" s="13">
        <f>IFERROR(VLOOKUP($A75,[1]Sheet5!$A:$O,14,0),0)</f>
        <v>0</v>
      </c>
    </row>
    <row r="76" spans="1:15" ht="15.75" customHeight="1" thickBot="1" x14ac:dyDescent="0.3">
      <c r="B76" s="15" t="s">
        <v>133</v>
      </c>
      <c r="C76" s="16">
        <f t="shared" ref="C76:M76" si="14">SUM(C77:C79)</f>
        <v>0</v>
      </c>
      <c r="D76" s="16">
        <f t="shared" si="14"/>
        <v>0</v>
      </c>
      <c r="E76" s="16">
        <f t="shared" si="14"/>
        <v>0</v>
      </c>
      <c r="F76" s="16">
        <f t="shared" si="14"/>
        <v>0</v>
      </c>
      <c r="G76" s="16">
        <f t="shared" si="14"/>
        <v>0</v>
      </c>
      <c r="H76" s="16">
        <f t="shared" si="14"/>
        <v>0</v>
      </c>
      <c r="I76" s="16">
        <f t="shared" si="14"/>
        <v>0</v>
      </c>
      <c r="J76" s="16">
        <f t="shared" si="14"/>
        <v>0</v>
      </c>
      <c r="K76" s="16">
        <f t="shared" si="14"/>
        <v>0</v>
      </c>
      <c r="L76" s="16">
        <f t="shared" si="14"/>
        <v>0</v>
      </c>
      <c r="M76" s="16">
        <f t="shared" si="14"/>
        <v>0</v>
      </c>
      <c r="N76" s="16">
        <f>SUM(N77:N79)</f>
        <v>0</v>
      </c>
      <c r="O76" s="16">
        <f>SUM(O77:O79)</f>
        <v>0</v>
      </c>
    </row>
    <row r="77" spans="1:15" ht="15.75" customHeight="1" x14ac:dyDescent="0.25">
      <c r="A77" t="s">
        <v>134</v>
      </c>
      <c r="B77" t="s">
        <v>135</v>
      </c>
      <c r="C77" s="13">
        <f>SUM(D77:O77)</f>
        <v>0</v>
      </c>
      <c r="D77" s="13">
        <f>IFERROR(VLOOKUP($A77,[1]Sheet5!$A:$O,3,0),0)</f>
        <v>0</v>
      </c>
      <c r="E77" s="13">
        <f>IFERROR(VLOOKUP($A77,[1]Sheet5!$A:$O,4,0),0)</f>
        <v>0</v>
      </c>
      <c r="F77" s="13">
        <f>IFERROR(VLOOKUP($A77,[1]Sheet5!$A:$O,5,0),0)</f>
        <v>0</v>
      </c>
      <c r="G77" s="13">
        <f>IFERROR(VLOOKUP($A77,[1]Sheet5!$A:$O,6,0),0)</f>
        <v>0</v>
      </c>
      <c r="H77" s="13">
        <f>IFERROR(VLOOKUP($A77,[1]Sheet5!$A:$O,7,0),0)</f>
        <v>0</v>
      </c>
      <c r="I77" s="13">
        <f>IFERROR(VLOOKUP($A77,[1]Sheet5!$A:$O,8,0),0)</f>
        <v>0</v>
      </c>
      <c r="J77" s="13">
        <f>IFERROR(VLOOKUP($A77,[1]Sheet5!$A:$O,9,0),0)</f>
        <v>0</v>
      </c>
      <c r="K77" s="13">
        <f>IFERROR(VLOOKUP($A77,[1]Sheet5!$A:$O,10,0),0)</f>
        <v>0</v>
      </c>
      <c r="L77" s="13">
        <f>IFERROR(VLOOKUP($A77,[1]Sheet5!$A:$O,11,0),0)</f>
        <v>0</v>
      </c>
      <c r="M77" s="13">
        <f>IFERROR(VLOOKUP($A77,[1]Sheet5!$A:$O,12,0),0)</f>
        <v>0</v>
      </c>
      <c r="N77" s="13">
        <f>IFERROR(VLOOKUP($A77,[1]Sheet5!$A:$O,13,0),0)</f>
        <v>0</v>
      </c>
      <c r="O77" s="13">
        <f>IFERROR(VLOOKUP($A77,[1]Sheet5!$A:$O,14,0),0)</f>
        <v>0</v>
      </c>
    </row>
    <row r="78" spans="1:15" ht="15.75" customHeight="1" x14ac:dyDescent="0.25">
      <c r="A78" t="s">
        <v>136</v>
      </c>
      <c r="B78" t="s">
        <v>137</v>
      </c>
      <c r="C78" s="13">
        <f>SUM(D78:O78)</f>
        <v>0</v>
      </c>
      <c r="D78" s="13">
        <f>IFERROR(VLOOKUP($A78,[1]Sheet5!$A:$O,3,0),0)</f>
        <v>0</v>
      </c>
      <c r="E78" s="13">
        <f>IFERROR(VLOOKUP($A78,[1]Sheet5!$A:$O,4,0),0)</f>
        <v>0</v>
      </c>
      <c r="F78" s="13">
        <f>IFERROR(VLOOKUP($A78,[1]Sheet5!$A:$O,5,0),0)</f>
        <v>0</v>
      </c>
      <c r="G78" s="13">
        <f>IFERROR(VLOOKUP($A78,[1]Sheet5!$A:$O,6,0),0)</f>
        <v>0</v>
      </c>
      <c r="H78" s="13">
        <f>IFERROR(VLOOKUP($A78,[1]Sheet5!$A:$O,7,0),0)</f>
        <v>0</v>
      </c>
      <c r="I78" s="13">
        <f>IFERROR(VLOOKUP($A78,[1]Sheet5!$A:$O,8,0),0)</f>
        <v>0</v>
      </c>
      <c r="J78" s="13">
        <f>IFERROR(VLOOKUP($A78,[1]Sheet5!$A:$O,9,0),0)</f>
        <v>0</v>
      </c>
      <c r="K78" s="13">
        <f>IFERROR(VLOOKUP($A78,[1]Sheet5!$A:$O,10,0),0)</f>
        <v>0</v>
      </c>
      <c r="L78" s="13">
        <f>IFERROR(VLOOKUP($A78,[1]Sheet5!$A:$O,11,0),0)</f>
        <v>0</v>
      </c>
      <c r="M78" s="13">
        <f>IFERROR(VLOOKUP($A78,[1]Sheet5!$A:$O,12,0),0)</f>
        <v>0</v>
      </c>
      <c r="N78" s="13">
        <f>IFERROR(VLOOKUP($A78,[1]Sheet5!$A:$O,13,0),0)</f>
        <v>0</v>
      </c>
      <c r="O78" s="13">
        <f>IFERROR(VLOOKUP($A78,[1]Sheet5!$A:$O,14,0),0)</f>
        <v>0</v>
      </c>
    </row>
    <row r="79" spans="1:15" ht="15.75" customHeight="1" x14ac:dyDescent="0.25">
      <c r="A79" t="s">
        <v>138</v>
      </c>
      <c r="B79" t="s">
        <v>139</v>
      </c>
      <c r="C79" s="13">
        <f>SUM(D79:O79)</f>
        <v>0</v>
      </c>
      <c r="D79" s="13">
        <f>IFERROR(VLOOKUP($A79,[1]Sheet5!$A:$O,3,0),0)</f>
        <v>0</v>
      </c>
      <c r="E79" s="13">
        <f>IFERROR(VLOOKUP($A79,[1]Sheet5!$A:$O,4,0),0)</f>
        <v>0</v>
      </c>
      <c r="F79" s="13">
        <f>IFERROR(VLOOKUP($A79,[1]Sheet5!$A:$O,5,0),0)</f>
        <v>0</v>
      </c>
      <c r="G79" s="13">
        <f>IFERROR(VLOOKUP($A79,[1]Sheet5!$A:$O,6,0),0)</f>
        <v>0</v>
      </c>
      <c r="H79" s="13">
        <f>IFERROR(VLOOKUP($A79,[1]Sheet5!$A:$O,7,0),0)</f>
        <v>0</v>
      </c>
      <c r="I79" s="13">
        <f>IFERROR(VLOOKUP($A79,[1]Sheet5!$A:$O,8,0),0)</f>
        <v>0</v>
      </c>
      <c r="J79" s="13">
        <f>IFERROR(VLOOKUP($A79,[1]Sheet5!$A:$O,9,0),0)</f>
        <v>0</v>
      </c>
      <c r="K79" s="13">
        <f>IFERROR(VLOOKUP($A79,[1]Sheet5!$A:$O,10,0),0)</f>
        <v>0</v>
      </c>
      <c r="L79" s="13">
        <f>IFERROR(VLOOKUP($A79,[1]Sheet5!$A:$O,11,0),0)</f>
        <v>0</v>
      </c>
      <c r="M79" s="13">
        <f>IFERROR(VLOOKUP($A79,[1]Sheet5!$A:$O,12,0),0)</f>
        <v>0</v>
      </c>
      <c r="N79" s="13">
        <f>IFERROR(VLOOKUP($A79,[1]Sheet5!$A:$O,13,0),0)</f>
        <v>0</v>
      </c>
      <c r="O79" s="13">
        <f>IFERROR(VLOOKUP($A79,[1]Sheet5!$A:$O,14,0),0)</f>
        <v>0</v>
      </c>
    </row>
    <row r="80" spans="1:15" ht="15.75" customHeight="1" x14ac:dyDescent="0.25">
      <c r="B80" s="23" t="s">
        <v>140</v>
      </c>
      <c r="C80" s="24"/>
      <c r="D80" s="24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6" ht="15.75" customHeight="1" thickBot="1" x14ac:dyDescent="0.3">
      <c r="B81" s="26" t="s">
        <v>141</v>
      </c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4"/>
      <c r="N81" s="14"/>
      <c r="O81" s="14"/>
    </row>
    <row r="82" spans="1:16" ht="15.75" customHeight="1" thickBot="1" x14ac:dyDescent="0.3">
      <c r="B82" s="15" t="s">
        <v>142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>SUM(N83:N84)</f>
        <v>0</v>
      </c>
      <c r="O82" s="16">
        <f>SUM(O83:O84)</f>
        <v>0</v>
      </c>
    </row>
    <row r="83" spans="1:16" ht="15.75" customHeight="1" x14ac:dyDescent="0.25">
      <c r="A83" t="s">
        <v>143</v>
      </c>
      <c r="B83" s="27" t="s">
        <v>144</v>
      </c>
      <c r="C83" s="13">
        <f>SUM(D83:O83)</f>
        <v>0</v>
      </c>
      <c r="D83" s="13">
        <f>IFERROR(VLOOKUP($A83,[1]Sheet5!$A:$O,3,0),0)</f>
        <v>0</v>
      </c>
      <c r="E83" s="13">
        <f>IFERROR(VLOOKUP($A83,[1]Sheet5!$A:$O,4,0),0)</f>
        <v>0</v>
      </c>
      <c r="F83" s="13">
        <f>IFERROR(VLOOKUP($A83,[1]Sheet5!$A:$O,5,0),0)</f>
        <v>0</v>
      </c>
      <c r="G83" s="13">
        <f>IFERROR(VLOOKUP($A83,[1]Sheet5!$A:$O,6,0),0)</f>
        <v>0</v>
      </c>
      <c r="H83" s="13">
        <f>IFERROR(VLOOKUP($A83,[1]Sheet5!$A:$O,7,0),0)</f>
        <v>0</v>
      </c>
      <c r="I83" s="13">
        <f>IFERROR(VLOOKUP($A83,[1]Sheet5!$A:$O,8,0),0)</f>
        <v>0</v>
      </c>
      <c r="J83" s="13">
        <f>IFERROR(VLOOKUP($A83,[1]Sheet5!$A:$O,9,0),0)</f>
        <v>0</v>
      </c>
      <c r="K83" s="13">
        <f>IFERROR(VLOOKUP($A83,[1]Sheet5!$A:$O,10,0),0)</f>
        <v>0</v>
      </c>
      <c r="L83" s="13">
        <f>IFERROR(VLOOKUP($A83,[1]Sheet5!$A:$O,11,0),0)</f>
        <v>0</v>
      </c>
      <c r="M83" s="13">
        <f>IFERROR(VLOOKUP($A83,[1]Sheet5!$A:$O,12,0),0)</f>
        <v>0</v>
      </c>
      <c r="N83" s="13">
        <f>IFERROR(VLOOKUP($A83,[1]Sheet5!$A:$O,13,0),0)</f>
        <v>0</v>
      </c>
      <c r="O83" s="13">
        <f>IFERROR(VLOOKUP($A83,[1]Sheet5!$A:$O,14,0),0)</f>
        <v>0</v>
      </c>
    </row>
    <row r="84" spans="1:16" ht="15.75" customHeight="1" thickBot="1" x14ac:dyDescent="0.3">
      <c r="A84" t="s">
        <v>145</v>
      </c>
      <c r="B84" s="27" t="s">
        <v>146</v>
      </c>
      <c r="C84" s="13">
        <f>SUM(D84:O84)</f>
        <v>0</v>
      </c>
      <c r="D84" s="13">
        <f>IFERROR(VLOOKUP($A84,[1]Sheet5!$A:$O,3,0),0)</f>
        <v>0</v>
      </c>
      <c r="E84" s="13">
        <f>IFERROR(VLOOKUP($A84,[1]Sheet5!$A:$O,4,0),0)</f>
        <v>0</v>
      </c>
      <c r="F84" s="13">
        <f>IFERROR(VLOOKUP($A84,[1]Sheet5!$A:$O,5,0),0)</f>
        <v>0</v>
      </c>
      <c r="G84" s="13">
        <f>IFERROR(VLOOKUP($A84,[1]Sheet5!$A:$O,6,0),0)</f>
        <v>0</v>
      </c>
      <c r="H84" s="13">
        <f>IFERROR(VLOOKUP($A84,[1]Sheet5!$A:$O,7,0),0)</f>
        <v>0</v>
      </c>
      <c r="I84" s="13">
        <f>IFERROR(VLOOKUP($A84,[1]Sheet5!$A:$O,8,0),0)</f>
        <v>0</v>
      </c>
      <c r="J84" s="13">
        <f>IFERROR(VLOOKUP($A84,[1]Sheet5!$A:$O,9,0),0)</f>
        <v>0</v>
      </c>
      <c r="K84" s="13">
        <f>IFERROR(VLOOKUP($A84,[1]Sheet5!$A:$O,10,0),0)</f>
        <v>0</v>
      </c>
      <c r="L84" s="13">
        <f>IFERROR(VLOOKUP($A84,[1]Sheet5!$A:$O,11,0),0)</f>
        <v>0</v>
      </c>
      <c r="M84" s="13">
        <f>IFERROR(VLOOKUP($A84,[1]Sheet5!$A:$O,12,0),0)</f>
        <v>0</v>
      </c>
      <c r="N84" s="13">
        <f>IFERROR(VLOOKUP($A84,[1]Sheet5!$A:$O,13,0),0)</f>
        <v>0</v>
      </c>
      <c r="O84" s="13">
        <f>IFERROR(VLOOKUP($A84,[1]Sheet5!$A:$O,14,0),0)</f>
        <v>0</v>
      </c>
    </row>
    <row r="85" spans="1:16" ht="15.75" customHeight="1" thickBot="1" x14ac:dyDescent="0.3">
      <c r="B85" s="28" t="s">
        <v>147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f>SUM(N86:N87)</f>
        <v>0</v>
      </c>
      <c r="O85" s="16">
        <f>SUM(O86:O87)</f>
        <v>0</v>
      </c>
    </row>
    <row r="86" spans="1:16" ht="15.75" customHeight="1" x14ac:dyDescent="0.25">
      <c r="A86" t="s">
        <v>148</v>
      </c>
      <c r="B86" s="27" t="s">
        <v>149</v>
      </c>
      <c r="C86" s="13">
        <f>SUM(D86:O86)</f>
        <v>0</v>
      </c>
      <c r="D86" s="13">
        <f>IFERROR(VLOOKUP($A86,[1]Sheet5!$A:$O,3,0),0)</f>
        <v>0</v>
      </c>
      <c r="E86" s="13">
        <f>IFERROR(VLOOKUP($A86,[1]Sheet5!$A:$O,4,0),0)</f>
        <v>0</v>
      </c>
      <c r="F86" s="13">
        <f>IFERROR(VLOOKUP($A86,[1]Sheet5!$A:$O,5,0),0)</f>
        <v>0</v>
      </c>
      <c r="G86" s="13">
        <f>IFERROR(VLOOKUP($A86,[1]Sheet5!$A:$O,6,0),0)</f>
        <v>0</v>
      </c>
      <c r="H86" s="13">
        <f>IFERROR(VLOOKUP($A86,[1]Sheet5!$A:$O,7,0),0)</f>
        <v>0</v>
      </c>
      <c r="I86" s="13">
        <f>IFERROR(VLOOKUP($A86,[1]Sheet5!$A:$O,8,0),0)</f>
        <v>0</v>
      </c>
      <c r="J86" s="13">
        <f>IFERROR(VLOOKUP($A86,[1]Sheet5!$A:$O,9,0),0)</f>
        <v>0</v>
      </c>
      <c r="K86" s="13">
        <f>IFERROR(VLOOKUP($A86,[1]Sheet5!$A:$O,10,0),0)</f>
        <v>0</v>
      </c>
      <c r="L86" s="13">
        <f>IFERROR(VLOOKUP($A86,[1]Sheet5!$A:$O,11,0),0)</f>
        <v>0</v>
      </c>
      <c r="M86" s="13">
        <f>IFERROR(VLOOKUP($A86,[1]Sheet5!$A:$O,12,0),0)</f>
        <v>0</v>
      </c>
      <c r="N86" s="13">
        <f>IFERROR(VLOOKUP($A86,[1]Sheet5!$A:$O,13,0),0)</f>
        <v>0</v>
      </c>
      <c r="O86" s="13">
        <f>IFERROR(VLOOKUP($A86,[1]Sheet5!$A:$O,14,0),0)</f>
        <v>0</v>
      </c>
    </row>
    <row r="87" spans="1:16" ht="15.75" customHeight="1" thickBot="1" x14ac:dyDescent="0.3">
      <c r="A87" t="s">
        <v>150</v>
      </c>
      <c r="B87" s="27" t="s">
        <v>151</v>
      </c>
      <c r="C87" s="13">
        <f>SUM(D87:O87)</f>
        <v>0</v>
      </c>
      <c r="D87" s="13">
        <f>IFERROR(VLOOKUP($A87,[1]Sheet5!$A:$O,3,0),0)</f>
        <v>0</v>
      </c>
      <c r="E87" s="13">
        <f>IFERROR(VLOOKUP($A87,[1]Sheet5!$A:$O,4,0),0)</f>
        <v>0</v>
      </c>
      <c r="F87" s="13">
        <f>IFERROR(VLOOKUP($A87,[1]Sheet5!$A:$O,5,0),0)</f>
        <v>0</v>
      </c>
      <c r="G87" s="13">
        <f>IFERROR(VLOOKUP($A87,[1]Sheet5!$A:$O,6,0),0)</f>
        <v>0</v>
      </c>
      <c r="H87" s="13">
        <f>IFERROR(VLOOKUP($A87,[1]Sheet5!$A:$O,7,0),0)</f>
        <v>0</v>
      </c>
      <c r="I87" s="13">
        <f>IFERROR(VLOOKUP($A87,[1]Sheet5!$A:$O,8,0),0)</f>
        <v>0</v>
      </c>
      <c r="J87" s="13">
        <f>IFERROR(VLOOKUP($A87,[1]Sheet5!$A:$O,9,0),0)</f>
        <v>0</v>
      </c>
      <c r="K87" s="13">
        <f>IFERROR(VLOOKUP($A87,[1]Sheet5!$A:$O,10,0),0)</f>
        <v>0</v>
      </c>
      <c r="L87" s="13">
        <f>IFERROR(VLOOKUP($A87,[1]Sheet5!$A:$O,11,0),0)</f>
        <v>0</v>
      </c>
      <c r="M87" s="13">
        <f>IFERROR(VLOOKUP($A87,[1]Sheet5!$A:$O,12,0),0)</f>
        <v>0</v>
      </c>
      <c r="N87" s="13">
        <f>IFERROR(VLOOKUP($A87,[1]Sheet5!$A:$O,13,0),0)</f>
        <v>0</v>
      </c>
      <c r="O87" s="13">
        <f>IFERROR(VLOOKUP($A87,[1]Sheet5!$A:$O,14,0),0)</f>
        <v>0</v>
      </c>
    </row>
    <row r="88" spans="1:16" ht="15.75" customHeight="1" thickBot="1" x14ac:dyDescent="0.3">
      <c r="B88" s="28" t="s">
        <v>152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f>SUM(N89)</f>
        <v>0</v>
      </c>
      <c r="O88" s="16">
        <f>SUM(O89)</f>
        <v>0</v>
      </c>
    </row>
    <row r="89" spans="1:16" ht="15.75" customHeight="1" x14ac:dyDescent="0.25">
      <c r="A89" t="s">
        <v>153</v>
      </c>
      <c r="B89" s="27" t="s">
        <v>154</v>
      </c>
      <c r="C89" s="13">
        <f>SUM(D89:O89)</f>
        <v>0</v>
      </c>
      <c r="D89" s="13">
        <f>IFERROR(VLOOKUP($A89,[1]Sheet5!$A:$O,3,0),0)</f>
        <v>0</v>
      </c>
      <c r="E89" s="13">
        <f>IFERROR(VLOOKUP($A89,[1]Sheet5!$A:$O,4,0),0)</f>
        <v>0</v>
      </c>
      <c r="F89" s="13">
        <f>IFERROR(VLOOKUP($A89,[1]Sheet5!$A:$O,5,0),0)</f>
        <v>0</v>
      </c>
      <c r="G89" s="13">
        <f>IFERROR(VLOOKUP($A89,[1]Sheet5!$A:$O,6,0),0)</f>
        <v>0</v>
      </c>
      <c r="H89" s="13">
        <f>IFERROR(VLOOKUP($A89,[1]Sheet5!$A:$O,7,0),0)</f>
        <v>0</v>
      </c>
      <c r="I89" s="13">
        <f>IFERROR(VLOOKUP($A89,[1]Sheet5!$A:$O,8,0),0)</f>
        <v>0</v>
      </c>
      <c r="J89" s="13">
        <f>IFERROR(VLOOKUP($A89,[1]Sheet5!$A:$O,9,0),0)</f>
        <v>0</v>
      </c>
      <c r="K89" s="13">
        <f>IFERROR(VLOOKUP($A89,[1]Sheet5!$A:$O,10,0),0)</f>
        <v>0</v>
      </c>
      <c r="L89" s="13">
        <f>IFERROR(VLOOKUP($A89,[1]Sheet5!$A:$O,11,0),0)</f>
        <v>0</v>
      </c>
      <c r="M89" s="13">
        <f>IFERROR(VLOOKUP($A89,[1]Sheet5!$A:$O,12,0),0)</f>
        <v>0</v>
      </c>
      <c r="N89" s="13">
        <f>IFERROR(VLOOKUP($A89,[1]Sheet5!$A:$O,13,0),0)</f>
        <v>0</v>
      </c>
      <c r="O89" s="13">
        <f>IFERROR(VLOOKUP($A89,[1]Sheet5!$A:$O,14,0),0)</f>
        <v>0</v>
      </c>
    </row>
    <row r="90" spans="1:16" ht="15.75" customHeight="1" x14ac:dyDescent="0.25">
      <c r="B90" s="23" t="s">
        <v>155</v>
      </c>
      <c r="C90" s="24"/>
      <c r="D90" s="24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6" ht="15.75" customHeight="1" x14ac:dyDescent="0.25">
      <c r="C91" s="13"/>
      <c r="D91" s="13"/>
      <c r="E91" s="13"/>
      <c r="F91" s="13"/>
      <c r="G91" s="13"/>
      <c r="H91" s="13"/>
      <c r="I91" s="13"/>
      <c r="J91" s="13"/>
      <c r="K91" s="14"/>
      <c r="L91" s="14"/>
      <c r="M91" s="14"/>
      <c r="N91" s="14"/>
      <c r="O91" s="14"/>
    </row>
    <row r="92" spans="1:16" ht="15.75" x14ac:dyDescent="0.25">
      <c r="B92" s="23" t="s">
        <v>156</v>
      </c>
      <c r="C92" s="25">
        <f>+C16+C22+C32+C42+C58+C68+C50+C73+C76+C82+C85+C88</f>
        <v>6382995368.7099991</v>
      </c>
      <c r="D92" s="25">
        <f t="shared" ref="D92:K92" si="15">+D16+D22+D32+D42+D58+D68+D50+D73+D76+D82+D85+D88</f>
        <v>1011551132.25</v>
      </c>
      <c r="E92" s="25">
        <f t="shared" si="15"/>
        <v>2007602093.7099998</v>
      </c>
      <c r="F92" s="25">
        <f>+F16+F22+F32+F42+F58+F68+F50+F73+F76+F82+F85+F88</f>
        <v>3363842142.75</v>
      </c>
      <c r="G92" s="25">
        <f t="shared" si="15"/>
        <v>0</v>
      </c>
      <c r="H92" s="25">
        <f t="shared" si="15"/>
        <v>0</v>
      </c>
      <c r="I92" s="25">
        <f t="shared" si="15"/>
        <v>0</v>
      </c>
      <c r="J92" s="25">
        <f t="shared" si="15"/>
        <v>0</v>
      </c>
      <c r="K92" s="25">
        <f t="shared" si="15"/>
        <v>0</v>
      </c>
      <c r="L92" s="25">
        <f>+L16+L22+L32+L42+L58+L68+L50+L73+L76+L82+L85+L88</f>
        <v>0</v>
      </c>
      <c r="M92" s="25">
        <f>+M16+M22+M32+M42+M58+M68</f>
        <v>0</v>
      </c>
      <c r="N92" s="25">
        <f>+N16+N22+N32+N42+N58+N68</f>
        <v>0</v>
      </c>
      <c r="O92" s="25">
        <f>+O16+O22+O32+O42+O58+O68</f>
        <v>0</v>
      </c>
    </row>
    <row r="93" spans="1:16" s="2" customFormat="1" x14ac:dyDescent="0.25">
      <c r="B93" s="2" t="s">
        <v>157</v>
      </c>
      <c r="C93" s="29"/>
      <c r="D93" s="29"/>
      <c r="E93" s="29"/>
      <c r="F93" s="29"/>
      <c r="G93" s="29"/>
      <c r="H93" s="30"/>
      <c r="I93" s="30"/>
      <c r="J93" s="30"/>
      <c r="K93" s="30"/>
      <c r="L93" s="30"/>
      <c r="M93" s="30"/>
      <c r="N93" s="30"/>
      <c r="O93" s="30"/>
    </row>
    <row r="94" spans="1:16" s="2" customFormat="1" x14ac:dyDescent="0.25">
      <c r="B94" s="2" t="s">
        <v>158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s="2" customFormat="1" x14ac:dyDescent="0.25">
      <c r="B95" s="2" t="s">
        <v>159</v>
      </c>
      <c r="I95" s="31"/>
      <c r="K95" s="32"/>
    </row>
    <row r="96" spans="1:16" s="2" customFormat="1" x14ac:dyDescent="0.25">
      <c r="B96" s="2" t="s">
        <v>160</v>
      </c>
      <c r="I96" s="31"/>
      <c r="K96" s="32"/>
    </row>
    <row r="97" spans="1:11" s="2" customFormat="1" x14ac:dyDescent="0.25">
      <c r="B97" s="33" t="s">
        <v>161</v>
      </c>
      <c r="C97" s="34"/>
      <c r="D97" s="34"/>
      <c r="E97" s="34"/>
      <c r="F97" s="35"/>
    </row>
    <row r="98" spans="1:11" s="2" customFormat="1" x14ac:dyDescent="0.25">
      <c r="B98" s="36" t="s">
        <v>162</v>
      </c>
      <c r="C98" s="37"/>
      <c r="D98" s="37"/>
      <c r="E98" s="37"/>
      <c r="F98" s="38"/>
    </row>
    <row r="99" spans="1:11" s="2" customFormat="1" x14ac:dyDescent="0.25">
      <c r="B99" s="36" t="s">
        <v>163</v>
      </c>
      <c r="C99" s="37"/>
      <c r="D99" s="37"/>
      <c r="E99" s="37"/>
      <c r="F99" s="38"/>
    </row>
    <row r="100" spans="1:11" s="2" customFormat="1" x14ac:dyDescent="0.25">
      <c r="B100" s="39" t="s">
        <v>164</v>
      </c>
      <c r="F100" s="40"/>
    </row>
    <row r="101" spans="1:11" s="2" customFormat="1" x14ac:dyDescent="0.25">
      <c r="B101" s="41" t="s">
        <v>165</v>
      </c>
      <c r="C101" s="42"/>
      <c r="D101" s="42"/>
      <c r="E101" s="42"/>
      <c r="F101" s="43"/>
    </row>
    <row r="107" spans="1:11" ht="23.25" x14ac:dyDescent="0.35">
      <c r="B107" s="44"/>
      <c r="C107" s="44"/>
      <c r="D107" s="44"/>
      <c r="E107" s="44"/>
      <c r="F107" s="44"/>
      <c r="K107" s="44"/>
    </row>
    <row r="108" spans="1:11" ht="23.25" x14ac:dyDescent="0.35">
      <c r="A108" s="45"/>
      <c r="B108" s="44"/>
      <c r="C108" s="44"/>
      <c r="D108" s="44"/>
      <c r="E108" s="44"/>
      <c r="F108" s="44"/>
      <c r="J108" s="44"/>
      <c r="K108" s="44"/>
    </row>
    <row r="109" spans="1:11" ht="23.25" x14ac:dyDescent="0.35">
      <c r="A109" s="45"/>
      <c r="B109" s="46" t="s">
        <v>166</v>
      </c>
      <c r="C109" s="44"/>
      <c r="D109" s="44"/>
      <c r="E109" s="46" t="s">
        <v>167</v>
      </c>
      <c r="F109" s="44"/>
      <c r="J109" s="46" t="s">
        <v>168</v>
      </c>
      <c r="K109" s="44"/>
    </row>
    <row r="110" spans="1:11" ht="23.25" customHeight="1" x14ac:dyDescent="0.35">
      <c r="A110" s="45"/>
      <c r="B110" s="44" t="str">
        <f>[2]Febrero!$B$221</f>
        <v>Lic. Otto R. De los santos F.</v>
      </c>
      <c r="C110" s="44"/>
      <c r="D110" s="44"/>
      <c r="E110" s="44" t="str">
        <f>[2]Febrero!$G$226</f>
        <v>Lic. Jesus David Alejo</v>
      </c>
      <c r="F110" s="44"/>
      <c r="J110" s="44" t="str">
        <f>[2]Febrero!$I$221</f>
        <v>Lic. Joanel George Castillo</v>
      </c>
      <c r="K110" s="44"/>
    </row>
    <row r="111" spans="1:11" ht="23.25" customHeight="1" x14ac:dyDescent="0.35">
      <c r="A111" s="45"/>
      <c r="B111" s="44" t="s">
        <v>169</v>
      </c>
      <c r="C111" s="44"/>
      <c r="D111" s="44"/>
      <c r="E111" s="44" t="str">
        <f>[2]Febrero!$G$227</f>
        <v>Enc. Interino Ejecución Prespuestaria</v>
      </c>
      <c r="F111" s="44"/>
      <c r="J111" s="44" t="str">
        <f>[2]Febrero!$I$222</f>
        <v>Enc. Interino Presupuesto</v>
      </c>
    </row>
    <row r="112" spans="1:11" ht="23.25" customHeight="1" x14ac:dyDescent="0.35">
      <c r="A112" s="45"/>
      <c r="B112" s="44"/>
      <c r="C112" s="44"/>
      <c r="D112" s="44"/>
      <c r="E112" s="44"/>
      <c r="F112" s="44"/>
    </row>
    <row r="113" spans="1:6" ht="23.25" customHeight="1" x14ac:dyDescent="0.35">
      <c r="A113" s="45"/>
      <c r="B113" s="44"/>
      <c r="C113" s="44"/>
      <c r="D113" s="44"/>
      <c r="E113" s="44"/>
      <c r="F113" s="44"/>
    </row>
    <row r="114" spans="1:6" ht="23.25" customHeight="1" x14ac:dyDescent="0.35">
      <c r="A114" s="45"/>
      <c r="B114" s="44"/>
      <c r="C114" s="44"/>
      <c r="D114" s="44"/>
      <c r="E114" s="44"/>
      <c r="F114" s="44"/>
    </row>
    <row r="115" spans="1:6" ht="23.25" customHeight="1" x14ac:dyDescent="0.35">
      <c r="A115" s="45"/>
      <c r="B115" s="44"/>
      <c r="C115" s="44"/>
      <c r="D115" s="44"/>
      <c r="E115" s="44"/>
      <c r="F115" s="44"/>
    </row>
    <row r="116" spans="1:6" ht="23.25" x14ac:dyDescent="0.35">
      <c r="A116" s="45"/>
      <c r="B116" s="44"/>
      <c r="C116" s="44"/>
      <c r="D116" s="44"/>
      <c r="E116" s="44"/>
      <c r="F116" s="44"/>
    </row>
    <row r="117" spans="1:6" ht="23.25" x14ac:dyDescent="0.35">
      <c r="A117" s="45"/>
      <c r="C117" s="44"/>
      <c r="D117" s="44"/>
      <c r="E117" s="44"/>
      <c r="F117" s="44"/>
    </row>
    <row r="118" spans="1:6" ht="23.25" x14ac:dyDescent="0.35">
      <c r="A118" s="45"/>
      <c r="E118" s="44"/>
      <c r="F118" s="44"/>
    </row>
    <row r="119" spans="1:6" ht="23.25" x14ac:dyDescent="0.35">
      <c r="A119" s="45"/>
      <c r="E119" s="44"/>
      <c r="F119" s="44"/>
    </row>
    <row r="120" spans="1:6" ht="23.25" x14ac:dyDescent="0.35">
      <c r="A120" s="45"/>
      <c r="E120" s="44"/>
      <c r="F120" s="44"/>
    </row>
    <row r="121" spans="1:6" ht="23.25" x14ac:dyDescent="0.35">
      <c r="A121" s="45"/>
      <c r="E121" s="44"/>
      <c r="F121" s="44"/>
    </row>
    <row r="122" spans="1:6" ht="23.25" x14ac:dyDescent="0.35">
      <c r="A122" s="45"/>
      <c r="C122" s="44"/>
      <c r="D122" s="44"/>
      <c r="E122" s="44"/>
      <c r="F122" s="44"/>
    </row>
    <row r="123" spans="1:6" ht="18.75" x14ac:dyDescent="0.3">
      <c r="A123" s="45"/>
      <c r="B123" s="45"/>
      <c r="C123" s="45"/>
      <c r="D123" s="45"/>
    </row>
    <row r="124" spans="1:6" ht="18.75" x14ac:dyDescent="0.3">
      <c r="A124" s="45"/>
      <c r="B124" s="45"/>
      <c r="C124" s="45"/>
      <c r="D124" s="45"/>
    </row>
    <row r="125" spans="1:6" ht="18.75" x14ac:dyDescent="0.3">
      <c r="A125" s="45"/>
      <c r="B125" s="45"/>
      <c r="C125" s="45"/>
      <c r="D125" s="45"/>
    </row>
    <row r="126" spans="1:6" ht="18.75" x14ac:dyDescent="0.3">
      <c r="A126" s="45"/>
      <c r="B126" s="45"/>
      <c r="C126" s="45"/>
      <c r="D126" s="45"/>
    </row>
  </sheetData>
  <mergeCells count="6">
    <mergeCell ref="B8:O8"/>
    <mergeCell ref="B9:O9"/>
    <mergeCell ref="B10:O10"/>
    <mergeCell ref="B97:F97"/>
    <mergeCell ref="B98:F98"/>
    <mergeCell ref="B99:F99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1FF5-5B8D-4F22-B47C-01A98CFC8E4B}">
  <dimension ref="A1:O37"/>
  <sheetViews>
    <sheetView zoomScale="70" zoomScaleNormal="70" workbookViewId="0">
      <selection activeCell="F36" sqref="F36"/>
    </sheetView>
  </sheetViews>
  <sheetFormatPr baseColWidth="10" defaultColWidth="9.140625" defaultRowHeight="15" x14ac:dyDescent="0.25"/>
  <cols>
    <col min="2" max="2" width="81.5703125" bestFit="1" customWidth="1"/>
    <col min="3" max="3" width="19.140625" style="20" bestFit="1" customWidth="1"/>
    <col min="4" max="4" width="20.140625" customWidth="1"/>
    <col min="5" max="5" width="24.42578125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47">
        <v>1</v>
      </c>
      <c r="B1" s="47">
        <v>2</v>
      </c>
      <c r="C1" s="47">
        <v>3</v>
      </c>
      <c r="D1" s="47">
        <v>4</v>
      </c>
      <c r="E1" s="47">
        <v>5</v>
      </c>
      <c r="F1" s="47">
        <v>6</v>
      </c>
      <c r="G1" s="47">
        <v>7</v>
      </c>
      <c r="H1" s="47">
        <v>8</v>
      </c>
      <c r="I1" s="47">
        <v>9</v>
      </c>
      <c r="J1" s="47">
        <v>10</v>
      </c>
      <c r="K1" s="47">
        <v>11</v>
      </c>
      <c r="L1" s="47">
        <v>12</v>
      </c>
      <c r="M1" s="47">
        <v>13</v>
      </c>
      <c r="N1" s="47">
        <v>14</v>
      </c>
      <c r="O1" s="47">
        <v>15</v>
      </c>
    </row>
    <row r="2" spans="1:15" x14ac:dyDescent="0.25">
      <c r="A2" t="s">
        <v>22</v>
      </c>
      <c r="B2" t="s">
        <v>170</v>
      </c>
      <c r="C2" s="14">
        <v>47607479.450000003</v>
      </c>
      <c r="D2" s="14">
        <v>54525804.369999997</v>
      </c>
      <c r="E2" s="14">
        <v>52148407.329999998</v>
      </c>
      <c r="F2" s="14"/>
      <c r="G2" s="14"/>
      <c r="H2" s="14"/>
      <c r="I2" s="14"/>
      <c r="J2" s="20"/>
      <c r="K2" s="20"/>
      <c r="L2" s="20"/>
      <c r="M2" s="20"/>
      <c r="N2" s="20"/>
      <c r="O2" s="20"/>
    </row>
    <row r="3" spans="1:15" x14ac:dyDescent="0.25">
      <c r="A3" t="s">
        <v>24</v>
      </c>
      <c r="B3" t="s">
        <v>171</v>
      </c>
      <c r="C3" s="14">
        <v>320038.8</v>
      </c>
      <c r="D3" s="14">
        <v>1718681.12</v>
      </c>
      <c r="E3" s="14">
        <v>789037.44</v>
      </c>
      <c r="F3" s="14"/>
      <c r="G3" s="14"/>
      <c r="H3" s="14"/>
      <c r="I3" s="14"/>
      <c r="J3" s="20"/>
      <c r="K3" s="20"/>
      <c r="L3" s="20"/>
      <c r="M3" s="20"/>
      <c r="N3" s="20"/>
      <c r="O3" s="20"/>
    </row>
    <row r="4" spans="1:15" x14ac:dyDescent="0.25">
      <c r="A4" t="s">
        <v>26</v>
      </c>
      <c r="B4" t="s">
        <v>172</v>
      </c>
      <c r="C4" s="48">
        <v>0</v>
      </c>
      <c r="D4" s="48">
        <v>0</v>
      </c>
      <c r="E4" s="48">
        <v>0</v>
      </c>
      <c r="F4" s="48"/>
      <c r="G4" s="48"/>
      <c r="H4" s="48"/>
      <c r="I4" s="48"/>
      <c r="J4" s="20"/>
      <c r="K4" s="20"/>
      <c r="L4" s="20"/>
      <c r="M4" s="20"/>
      <c r="N4" s="20"/>
      <c r="O4" s="20"/>
    </row>
    <row r="5" spans="1:15" x14ac:dyDescent="0.25">
      <c r="A5" t="s">
        <v>28</v>
      </c>
      <c r="B5" t="s">
        <v>173</v>
      </c>
      <c r="C5" s="48">
        <v>0</v>
      </c>
      <c r="D5" s="48">
        <v>0</v>
      </c>
      <c r="E5" s="48">
        <v>0</v>
      </c>
      <c r="F5" s="48"/>
      <c r="G5" s="48"/>
      <c r="H5" s="48"/>
      <c r="I5" s="48"/>
      <c r="J5" s="20"/>
      <c r="K5" s="20"/>
      <c r="L5" s="20"/>
      <c r="M5" s="20"/>
      <c r="N5" s="20"/>
      <c r="O5" s="20"/>
    </row>
    <row r="6" spans="1:15" x14ac:dyDescent="0.25">
      <c r="A6" t="s">
        <v>30</v>
      </c>
      <c r="B6" t="s">
        <v>174</v>
      </c>
      <c r="C6" s="14">
        <v>7222889.5999999996</v>
      </c>
      <c r="D6" s="14">
        <v>7961174.7000000002</v>
      </c>
      <c r="E6" s="14">
        <v>7916820.0899999999</v>
      </c>
      <c r="F6" s="14"/>
      <c r="G6" s="14"/>
      <c r="H6" s="14"/>
      <c r="I6" s="14"/>
      <c r="J6" s="20"/>
      <c r="K6" s="20"/>
      <c r="L6" s="20"/>
      <c r="M6" s="20"/>
      <c r="N6" s="20"/>
      <c r="O6" s="20"/>
    </row>
    <row r="7" spans="1:15" x14ac:dyDescent="0.25">
      <c r="A7" t="s">
        <v>33</v>
      </c>
      <c r="B7" t="s">
        <v>175</v>
      </c>
      <c r="C7" s="14">
        <v>2610305.81</v>
      </c>
      <c r="D7" s="14">
        <v>3835036.91</v>
      </c>
      <c r="E7" s="14">
        <v>2746482.1</v>
      </c>
      <c r="F7" s="14"/>
      <c r="G7" s="14"/>
      <c r="H7" s="14"/>
      <c r="I7" s="14"/>
      <c r="J7" s="20"/>
      <c r="K7" s="20"/>
      <c r="L7" s="20"/>
      <c r="M7" s="20"/>
      <c r="N7" s="20"/>
      <c r="O7" s="20"/>
    </row>
    <row r="8" spans="1:15" x14ac:dyDescent="0.25">
      <c r="A8" t="s">
        <v>35</v>
      </c>
      <c r="B8" t="s">
        <v>176</v>
      </c>
      <c r="C8" s="48">
        <v>360903</v>
      </c>
      <c r="D8" s="48">
        <v>324523.59999999998</v>
      </c>
      <c r="E8" s="48">
        <v>1048772.2</v>
      </c>
      <c r="F8" s="14"/>
      <c r="G8" s="14"/>
      <c r="H8" s="14"/>
      <c r="I8" s="14"/>
      <c r="J8" s="20"/>
      <c r="K8" s="20"/>
      <c r="L8" s="20"/>
      <c r="M8" s="20"/>
      <c r="N8" s="20"/>
      <c r="O8" s="20"/>
    </row>
    <row r="9" spans="1:15" x14ac:dyDescent="0.25">
      <c r="A9" t="s">
        <v>37</v>
      </c>
      <c r="B9" t="s">
        <v>177</v>
      </c>
      <c r="C9" s="14">
        <v>0</v>
      </c>
      <c r="D9" s="14">
        <v>963395</v>
      </c>
      <c r="E9" s="48">
        <v>440750</v>
      </c>
      <c r="F9" s="14"/>
      <c r="G9" s="14"/>
      <c r="H9" s="14"/>
      <c r="I9" s="14"/>
      <c r="J9" s="20"/>
      <c r="K9" s="20"/>
      <c r="L9" s="20"/>
      <c r="M9" s="20"/>
      <c r="N9" s="20"/>
      <c r="O9" s="20"/>
    </row>
    <row r="10" spans="1:15" x14ac:dyDescent="0.25">
      <c r="A10" t="s">
        <v>39</v>
      </c>
      <c r="B10" t="s">
        <v>178</v>
      </c>
      <c r="C10" s="14">
        <v>0</v>
      </c>
      <c r="D10" s="14">
        <v>3138850</v>
      </c>
      <c r="E10" s="14">
        <v>14500</v>
      </c>
      <c r="F10" s="14"/>
      <c r="G10" s="14"/>
      <c r="H10" s="14"/>
      <c r="I10" s="14"/>
      <c r="J10" s="20"/>
      <c r="K10" s="20"/>
      <c r="L10" s="20"/>
      <c r="M10" s="20"/>
      <c r="N10" s="20"/>
      <c r="O10" s="20"/>
    </row>
    <row r="11" spans="1:15" x14ac:dyDescent="0.25">
      <c r="A11" t="s">
        <v>41</v>
      </c>
      <c r="B11" t="s">
        <v>179</v>
      </c>
      <c r="C11" s="48">
        <v>1844084.47</v>
      </c>
      <c r="D11" s="14">
        <v>5058921.17</v>
      </c>
      <c r="E11" s="14">
        <v>1230351.4099999999</v>
      </c>
      <c r="F11" s="48"/>
      <c r="G11" s="48"/>
      <c r="H11" s="48"/>
      <c r="I11" s="14"/>
      <c r="J11" s="20"/>
      <c r="K11" s="20"/>
      <c r="L11" s="20"/>
      <c r="M11" s="20"/>
      <c r="N11" s="20"/>
      <c r="O11" s="20"/>
    </row>
    <row r="12" spans="1:15" x14ac:dyDescent="0.25">
      <c r="A12" t="s">
        <v>43</v>
      </c>
      <c r="B12" t="s">
        <v>180</v>
      </c>
      <c r="C12" s="14">
        <v>5127996.37</v>
      </c>
      <c r="D12" s="14">
        <v>423213.44</v>
      </c>
      <c r="E12" s="14">
        <v>3627646.12</v>
      </c>
      <c r="F12" s="14"/>
      <c r="G12" s="14"/>
      <c r="H12" s="14"/>
      <c r="I12" s="14"/>
      <c r="J12" s="20"/>
      <c r="K12" s="20"/>
      <c r="L12" s="20"/>
      <c r="M12" s="20"/>
      <c r="N12" s="20"/>
      <c r="O12" s="20"/>
    </row>
    <row r="13" spans="1:15" x14ac:dyDescent="0.25">
      <c r="A13" t="s">
        <v>45</v>
      </c>
      <c r="B13" t="s">
        <v>181</v>
      </c>
      <c r="C13" s="14">
        <v>21240</v>
      </c>
      <c r="D13" s="14">
        <v>461663.2</v>
      </c>
      <c r="E13" s="14">
        <v>1081189.6499999999</v>
      </c>
      <c r="F13" s="14"/>
      <c r="G13" s="14"/>
      <c r="H13" s="14"/>
      <c r="I13" s="14"/>
      <c r="J13" s="20"/>
      <c r="K13" s="20"/>
      <c r="L13" s="20"/>
      <c r="M13" s="20"/>
      <c r="N13" s="20"/>
      <c r="O13" s="20"/>
    </row>
    <row r="14" spans="1:15" x14ac:dyDescent="0.25">
      <c r="A14" t="s">
        <v>47</v>
      </c>
      <c r="B14" t="s">
        <v>182</v>
      </c>
      <c r="C14" s="14">
        <v>312155</v>
      </c>
      <c r="D14" s="14">
        <v>0</v>
      </c>
      <c r="E14" s="48">
        <v>993464.45</v>
      </c>
      <c r="F14" s="14"/>
      <c r="G14" s="14"/>
      <c r="H14" s="14"/>
      <c r="I14" s="14"/>
      <c r="J14" s="20"/>
      <c r="K14" s="20"/>
      <c r="L14" s="20"/>
      <c r="M14" s="20"/>
      <c r="N14" s="20"/>
      <c r="O14" s="20"/>
    </row>
    <row r="15" spans="1:15" x14ac:dyDescent="0.25">
      <c r="A15" t="s">
        <v>49</v>
      </c>
      <c r="B15" t="s">
        <v>183</v>
      </c>
      <c r="C15" s="14">
        <v>935384307.50999999</v>
      </c>
      <c r="D15" s="14">
        <v>1794234252.71</v>
      </c>
      <c r="E15" s="14">
        <v>2937414223.96</v>
      </c>
      <c r="F15" s="14"/>
      <c r="G15" s="14"/>
      <c r="H15" s="14"/>
      <c r="I15" s="14"/>
      <c r="J15" s="20"/>
      <c r="K15" s="20"/>
      <c r="L15" s="20"/>
      <c r="M15" s="20"/>
      <c r="N15" s="20"/>
      <c r="O15" s="20"/>
    </row>
    <row r="16" spans="1:15" x14ac:dyDescent="0.25">
      <c r="A16" t="s">
        <v>52</v>
      </c>
      <c r="B16" t="s">
        <v>184</v>
      </c>
      <c r="C16" s="14">
        <v>116635</v>
      </c>
      <c r="D16" s="48">
        <v>398487.58</v>
      </c>
      <c r="E16" s="48">
        <v>36985</v>
      </c>
      <c r="F16" s="14"/>
      <c r="G16" s="14"/>
      <c r="H16" s="48"/>
      <c r="I16" s="14"/>
      <c r="J16" s="20"/>
      <c r="K16" s="20"/>
      <c r="L16" s="20"/>
      <c r="M16" s="20"/>
      <c r="N16" s="20"/>
      <c r="O16" s="20"/>
    </row>
    <row r="17" spans="1:15" x14ac:dyDescent="0.25">
      <c r="A17" t="s">
        <v>54</v>
      </c>
      <c r="B17" t="s">
        <v>185</v>
      </c>
      <c r="C17" s="14">
        <v>3285679.76</v>
      </c>
      <c r="D17" s="14">
        <v>75520</v>
      </c>
      <c r="E17" s="14">
        <v>105275729.31</v>
      </c>
      <c r="F17" s="14"/>
      <c r="G17" s="14"/>
      <c r="H17" s="14"/>
      <c r="I17" s="14"/>
      <c r="J17" s="20"/>
      <c r="K17" s="20"/>
      <c r="L17" s="20"/>
      <c r="M17" s="20"/>
      <c r="N17" s="20"/>
      <c r="O17" s="20"/>
    </row>
    <row r="18" spans="1:15" x14ac:dyDescent="0.25">
      <c r="A18" t="s">
        <v>56</v>
      </c>
      <c r="B18" t="s">
        <v>186</v>
      </c>
      <c r="C18" s="48">
        <v>0</v>
      </c>
      <c r="D18" s="48">
        <v>838980</v>
      </c>
      <c r="E18" s="14">
        <v>0</v>
      </c>
      <c r="F18" s="48"/>
      <c r="G18" s="14"/>
      <c r="H18" s="48"/>
      <c r="I18" s="14"/>
      <c r="J18" s="20"/>
      <c r="K18" s="20"/>
      <c r="L18" s="20"/>
      <c r="M18" s="20"/>
      <c r="N18" s="20"/>
      <c r="O18" s="20"/>
    </row>
    <row r="19" spans="1:15" x14ac:dyDescent="0.25">
      <c r="A19" t="s">
        <v>58</v>
      </c>
      <c r="B19" t="s">
        <v>187</v>
      </c>
      <c r="C19" s="48">
        <v>0</v>
      </c>
      <c r="D19" s="14">
        <v>1002366.72</v>
      </c>
      <c r="E19" s="14">
        <v>2631079.61</v>
      </c>
      <c r="F19" s="14"/>
      <c r="G19" s="48"/>
      <c r="H19" s="48"/>
      <c r="I19" s="48"/>
      <c r="J19" s="20"/>
      <c r="K19" s="20"/>
      <c r="L19" s="20"/>
      <c r="M19" s="20"/>
      <c r="N19" s="20"/>
      <c r="O19" s="20"/>
    </row>
    <row r="20" spans="1:15" x14ac:dyDescent="0.25">
      <c r="A20" t="s">
        <v>60</v>
      </c>
      <c r="B20" t="s">
        <v>188</v>
      </c>
      <c r="C20" s="48">
        <v>0</v>
      </c>
      <c r="D20" s="14">
        <v>0</v>
      </c>
      <c r="E20" s="14">
        <v>0</v>
      </c>
      <c r="F20" s="48"/>
      <c r="G20" s="48"/>
      <c r="H20" s="48"/>
      <c r="I20" s="14"/>
      <c r="J20" s="20"/>
      <c r="K20" s="20"/>
      <c r="L20" s="20"/>
      <c r="M20" s="20"/>
      <c r="N20" s="20"/>
      <c r="O20" s="20"/>
    </row>
    <row r="21" spans="1:15" x14ac:dyDescent="0.25">
      <c r="A21" t="s">
        <v>62</v>
      </c>
      <c r="B21" t="s">
        <v>189</v>
      </c>
      <c r="C21" s="48">
        <v>0</v>
      </c>
      <c r="D21" s="48">
        <v>0</v>
      </c>
      <c r="E21" s="14">
        <v>0</v>
      </c>
      <c r="F21" s="14"/>
      <c r="G21" s="48"/>
      <c r="H21" s="14"/>
      <c r="I21" s="48"/>
      <c r="J21" s="20"/>
      <c r="K21" s="20"/>
      <c r="L21" s="20"/>
      <c r="M21" s="20"/>
      <c r="N21" s="20"/>
      <c r="O21" s="20"/>
    </row>
    <row r="22" spans="1:15" x14ac:dyDescent="0.25">
      <c r="A22" t="s">
        <v>64</v>
      </c>
      <c r="B22" t="s">
        <v>190</v>
      </c>
      <c r="C22" s="48">
        <v>7176880</v>
      </c>
      <c r="D22" s="48">
        <v>5125199.97</v>
      </c>
      <c r="E22" s="48">
        <v>0</v>
      </c>
      <c r="F22" s="14"/>
      <c r="G22" s="48"/>
      <c r="H22" s="14"/>
      <c r="I22" s="14"/>
      <c r="J22" s="20"/>
      <c r="K22" s="20"/>
      <c r="L22" s="20"/>
      <c r="M22" s="20"/>
      <c r="N22" s="20"/>
      <c r="O22" s="20"/>
    </row>
    <row r="23" spans="1:15" x14ac:dyDescent="0.25">
      <c r="A23" t="s">
        <v>68</v>
      </c>
      <c r="B23" t="s">
        <v>191</v>
      </c>
      <c r="C23" s="48">
        <v>0</v>
      </c>
      <c r="D23" s="14">
        <v>118672223.11</v>
      </c>
      <c r="E23" s="14">
        <v>88379114.920000002</v>
      </c>
      <c r="F23" s="14"/>
      <c r="G23" s="14"/>
      <c r="H23" s="14"/>
      <c r="I23" s="14"/>
      <c r="J23" s="20"/>
      <c r="K23" s="20"/>
      <c r="L23" s="20"/>
      <c r="M23" s="20"/>
      <c r="N23" s="20"/>
      <c r="O23" s="20"/>
    </row>
    <row r="24" spans="1:15" x14ac:dyDescent="0.25">
      <c r="A24" t="s">
        <v>71</v>
      </c>
      <c r="B24" t="s">
        <v>192</v>
      </c>
      <c r="C24" s="48">
        <v>0</v>
      </c>
      <c r="D24" s="48">
        <v>0</v>
      </c>
      <c r="E24" s="48">
        <v>0</v>
      </c>
      <c r="F24" s="48"/>
      <c r="G24" s="14"/>
      <c r="H24" s="14"/>
      <c r="I24" s="48"/>
      <c r="J24" s="20"/>
      <c r="K24" s="20"/>
      <c r="L24" s="20"/>
      <c r="M24" s="20"/>
      <c r="N24" s="20"/>
      <c r="O24" s="20"/>
    </row>
    <row r="25" spans="1:15" x14ac:dyDescent="0.25">
      <c r="A25" t="s">
        <v>83</v>
      </c>
      <c r="B25" t="s">
        <v>193</v>
      </c>
      <c r="C25" s="48">
        <v>0</v>
      </c>
      <c r="D25" s="48">
        <v>0</v>
      </c>
      <c r="E25" s="48">
        <v>156759840</v>
      </c>
      <c r="F25" s="14"/>
      <c r="G25" s="48"/>
      <c r="H25" s="14"/>
      <c r="I25" s="48"/>
      <c r="J25" s="20"/>
      <c r="K25" s="20"/>
      <c r="L25" s="20"/>
      <c r="M25" s="20"/>
      <c r="N25" s="20"/>
      <c r="O25" s="20"/>
    </row>
    <row r="26" spans="1:15" x14ac:dyDescent="0.25">
      <c r="A26" t="s">
        <v>101</v>
      </c>
      <c r="B26" t="s">
        <v>194</v>
      </c>
      <c r="C26" s="48">
        <v>0</v>
      </c>
      <c r="D26" s="14">
        <v>554371.07999999996</v>
      </c>
      <c r="E26" s="48">
        <v>0</v>
      </c>
      <c r="F26" s="14"/>
      <c r="G26" s="14"/>
      <c r="H26" s="48"/>
      <c r="I26" s="48"/>
      <c r="J26" s="20"/>
      <c r="K26" s="20"/>
      <c r="L26" s="20"/>
      <c r="M26" s="20"/>
      <c r="N26" s="20"/>
      <c r="O26" s="20"/>
    </row>
    <row r="27" spans="1:15" x14ac:dyDescent="0.25">
      <c r="A27" t="s">
        <v>103</v>
      </c>
      <c r="B27" t="s">
        <v>195</v>
      </c>
      <c r="C27" s="48">
        <v>0</v>
      </c>
      <c r="D27" s="48">
        <v>0</v>
      </c>
      <c r="E27" s="48">
        <v>0</v>
      </c>
      <c r="F27" s="48"/>
      <c r="G27" s="48"/>
      <c r="H27" s="48"/>
      <c r="I27" s="48"/>
      <c r="J27" s="20"/>
      <c r="K27" s="20"/>
      <c r="L27" s="20"/>
      <c r="M27" s="20"/>
      <c r="N27" s="20"/>
      <c r="O27" s="20"/>
    </row>
    <row r="28" spans="1:15" x14ac:dyDescent="0.25">
      <c r="A28" t="s">
        <v>105</v>
      </c>
      <c r="B28" t="s">
        <v>196</v>
      </c>
      <c r="C28" s="48">
        <v>52290</v>
      </c>
      <c r="D28" s="48">
        <v>6224429.0300000003</v>
      </c>
      <c r="E28" s="14">
        <v>1307749.1599999999</v>
      </c>
      <c r="F28" s="48"/>
      <c r="G28" s="48"/>
      <c r="H28" s="48"/>
      <c r="I28" s="48"/>
      <c r="J28" s="20"/>
      <c r="K28" s="20"/>
      <c r="L28" s="20"/>
      <c r="M28" s="20"/>
      <c r="N28" s="20"/>
      <c r="O28" s="20"/>
    </row>
    <row r="29" spans="1:15" x14ac:dyDescent="0.25">
      <c r="A29" t="s">
        <v>107</v>
      </c>
      <c r="B29" t="s">
        <v>197</v>
      </c>
      <c r="C29" s="48">
        <v>0</v>
      </c>
      <c r="D29" s="48">
        <v>0</v>
      </c>
      <c r="E29" s="48">
        <v>0</v>
      </c>
      <c r="F29" s="48"/>
      <c r="G29" s="48"/>
      <c r="H29" s="48"/>
      <c r="I29" s="48"/>
      <c r="J29" s="20"/>
      <c r="K29" s="20"/>
      <c r="L29" s="20"/>
      <c r="M29" s="20"/>
      <c r="N29" s="20"/>
      <c r="O29" s="20"/>
    </row>
    <row r="30" spans="1:15" x14ac:dyDescent="0.25">
      <c r="A30" t="s">
        <v>109</v>
      </c>
      <c r="B30" t="s">
        <v>198</v>
      </c>
      <c r="C30" s="48">
        <v>108247.48</v>
      </c>
      <c r="D30" s="48">
        <v>2065000</v>
      </c>
      <c r="E30" s="48">
        <v>0</v>
      </c>
      <c r="F30" s="48"/>
      <c r="G30" s="14"/>
      <c r="H30" s="48"/>
      <c r="I30" s="48"/>
      <c r="J30" s="20"/>
      <c r="K30" s="20"/>
      <c r="L30" s="20"/>
      <c r="M30" s="20"/>
      <c r="N30" s="20"/>
      <c r="O30" s="20"/>
    </row>
    <row r="31" spans="1:15" x14ac:dyDescent="0.25">
      <c r="A31" t="s">
        <v>111</v>
      </c>
      <c r="B31" t="s">
        <v>199</v>
      </c>
      <c r="C31" s="48">
        <v>0</v>
      </c>
      <c r="D31" s="48">
        <v>0</v>
      </c>
      <c r="E31" s="48">
        <v>0</v>
      </c>
      <c r="F31" s="48"/>
      <c r="G31" s="48"/>
      <c r="H31" s="48"/>
      <c r="I31" s="48"/>
      <c r="J31" s="20"/>
      <c r="K31" s="20"/>
      <c r="L31" s="20"/>
      <c r="M31" s="20"/>
      <c r="N31" s="20"/>
      <c r="O31" s="20"/>
    </row>
    <row r="32" spans="1:15" x14ac:dyDescent="0.25">
      <c r="A32" t="s">
        <v>115</v>
      </c>
      <c r="B32" t="s">
        <v>200</v>
      </c>
      <c r="C32" s="48">
        <v>0</v>
      </c>
      <c r="D32" s="48">
        <v>0</v>
      </c>
      <c r="E32" s="48">
        <v>0</v>
      </c>
      <c r="F32" s="48"/>
      <c r="G32" s="48"/>
      <c r="H32" s="48"/>
      <c r="I32" s="48"/>
      <c r="J32" s="20"/>
      <c r="K32" s="20"/>
      <c r="L32" s="20"/>
      <c r="M32" s="20"/>
      <c r="N32" s="20"/>
      <c r="O32" s="20"/>
    </row>
    <row r="33" spans="1:15" x14ac:dyDescent="0.25">
      <c r="A33" t="s">
        <v>120</v>
      </c>
      <c r="B33" t="s">
        <v>201</v>
      </c>
      <c r="C33" s="48">
        <v>0</v>
      </c>
      <c r="D33" s="48">
        <v>0</v>
      </c>
      <c r="E33" s="48">
        <v>0</v>
      </c>
      <c r="F33" s="14"/>
      <c r="G33" s="48"/>
      <c r="H33" s="48"/>
      <c r="I33" s="48"/>
      <c r="J33" s="20"/>
      <c r="K33" s="20"/>
      <c r="L33" s="20"/>
      <c r="M33" s="20"/>
      <c r="N33" s="20"/>
      <c r="O33" s="20"/>
    </row>
    <row r="34" spans="1:15" x14ac:dyDescent="0.25">
      <c r="A34" t="s">
        <v>124</v>
      </c>
      <c r="B34" t="s">
        <v>202</v>
      </c>
      <c r="C34" s="48">
        <v>0</v>
      </c>
      <c r="D34" s="48">
        <v>0</v>
      </c>
      <c r="E34" s="48">
        <v>0</v>
      </c>
      <c r="F34" s="48"/>
      <c r="G34" s="48"/>
      <c r="H34" s="48"/>
      <c r="I34" s="48"/>
      <c r="J34" s="20"/>
      <c r="K34" s="20"/>
      <c r="L34" s="20"/>
      <c r="M34" s="20"/>
      <c r="N34" s="20"/>
      <c r="O34" s="20"/>
    </row>
    <row r="35" spans="1:15" x14ac:dyDescent="0.2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x14ac:dyDescent="0.25">
      <c r="C36" s="20">
        <v>0</v>
      </c>
      <c r="D36" s="20">
        <v>0</v>
      </c>
      <c r="E36" s="20">
        <v>0</v>
      </c>
      <c r="F36" s="20">
        <v>0</v>
      </c>
      <c r="G36" s="20"/>
      <c r="H36" s="20">
        <v>0</v>
      </c>
      <c r="I36" s="20">
        <v>0</v>
      </c>
      <c r="J36" s="20">
        <v>0</v>
      </c>
      <c r="K36" s="20">
        <v>0</v>
      </c>
      <c r="L36" s="20"/>
      <c r="M36" s="20"/>
      <c r="N36" s="20"/>
    </row>
    <row r="37" spans="1:15" x14ac:dyDescent="0.25">
      <c r="C37" s="20">
        <f>SUM(C2:C36)</f>
        <v>1011551132.25</v>
      </c>
      <c r="D37" s="20">
        <f>SUM(D2:D36)</f>
        <v>2007602093.7099998</v>
      </c>
      <c r="E37" s="20">
        <f t="shared" ref="D37:O37" si="0">SUM(E2:E36)</f>
        <v>3363842142.75</v>
      </c>
      <c r="F37" s="20">
        <f>SUM(F2:F36)</f>
        <v>0</v>
      </c>
      <c r="G37" s="20">
        <f t="shared" si="0"/>
        <v>0</v>
      </c>
      <c r="H37" s="20">
        <f>SUM(H2:H36)</f>
        <v>0</v>
      </c>
      <c r="I37" s="20">
        <f t="shared" si="0"/>
        <v>0</v>
      </c>
      <c r="J37" s="20">
        <f t="shared" si="0"/>
        <v>0</v>
      </c>
      <c r="K37" s="20">
        <f t="shared" si="0"/>
        <v>0</v>
      </c>
      <c r="L37" s="20">
        <f t="shared" si="0"/>
        <v>0</v>
      </c>
      <c r="M37" s="20">
        <f t="shared" si="0"/>
        <v>0</v>
      </c>
      <c r="N37" s="20">
        <f t="shared" si="0"/>
        <v>0</v>
      </c>
      <c r="O37" s="20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</vt:lpstr>
      <vt:lpstr>Sheet5</vt:lpstr>
      <vt:lpstr>'Plantilla Ejecución 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dcterms:created xsi:type="dcterms:W3CDTF">2023-04-11T13:02:01Z</dcterms:created>
  <dcterms:modified xsi:type="dcterms:W3CDTF">2023-04-11T13:05:21Z</dcterms:modified>
</cp:coreProperties>
</file>