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eresa.reyes\Desktop\Planificación\Estadísticas\"/>
    </mc:Choice>
  </mc:AlternateContent>
  <bookViews>
    <workbookView xWindow="0" yWindow="0" windowWidth="10305" windowHeight="7755"/>
  </bookViews>
  <sheets>
    <sheet name="Portada" sheetId="8" r:id="rId1"/>
    <sheet name="Apoyo Social" sheetId="1" r:id="rId2"/>
    <sheet name="Salud Bucal" sheetId="2" r:id="rId3"/>
    <sheet name="INFO" sheetId="9" state="hidden" r:id="rId4"/>
    <sheet name="Salud Auditiva" sheetId="3" r:id="rId5"/>
    <sheet name="Epidemiología" sheetId="4" r:id="rId6"/>
    <sheet name="Salud Visual" sheetId="6" r:id="rId7"/>
    <sheet name="Nutrición" sheetId="5" r:id="rId8"/>
    <sheet name="PAE" sheetId="7" r:id="rId9"/>
  </sheets>
  <definedNames>
    <definedName name="_xlnm.Print_Area" localSheetId="1">'Apoyo Social'!$A$1:$N$45</definedName>
    <definedName name="_xlnm.Print_Area" localSheetId="5">Epidemiología!$A$1:$N$54</definedName>
    <definedName name="_xlnm.Print_Area" localSheetId="7">Nutrición!$A$1:$N$45</definedName>
    <definedName name="_xlnm.Print_Area" localSheetId="8">PAE!$A$1:$N$52</definedName>
    <definedName name="_xlnm.Print_Area" localSheetId="0">Portada!$A$1:$L$42</definedName>
    <definedName name="_xlnm.Print_Area" localSheetId="2">'Salud Bucal'!$A$1:$N$48</definedName>
    <definedName name="_xlnm.Print_Area" localSheetId="6">'Salud Visual'!$A$1:$N$41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5" l="1"/>
  <c r="M20" i="5"/>
  <c r="M18" i="5"/>
  <c r="M17" i="5"/>
  <c r="M16" i="5"/>
  <c r="M32" i="5" l="1"/>
  <c r="M43" i="7" l="1"/>
  <c r="M29" i="7"/>
  <c r="M15" i="7"/>
  <c r="L43" i="7"/>
  <c r="L29" i="7"/>
  <c r="L32" i="5" l="1"/>
  <c r="K32" i="5"/>
  <c r="K43" i="7"/>
  <c r="J43" i="7"/>
  <c r="K29" i="7"/>
  <c r="J29" i="7"/>
  <c r="L15" i="7"/>
  <c r="K15" i="7"/>
  <c r="J15" i="7"/>
  <c r="K22" i="5"/>
  <c r="K20" i="5"/>
  <c r="K18" i="5"/>
  <c r="L17" i="4"/>
  <c r="L15" i="4"/>
  <c r="H43" i="7"/>
  <c r="G43" i="7"/>
  <c r="F43" i="7"/>
  <c r="E43" i="7"/>
  <c r="D43" i="7"/>
  <c r="C43" i="7"/>
  <c r="H29" i="7"/>
  <c r="G29" i="7"/>
  <c r="F29" i="7"/>
  <c r="E29" i="7"/>
  <c r="D29" i="7"/>
  <c r="C29" i="7"/>
  <c r="H15" i="7"/>
  <c r="G15" i="7"/>
  <c r="F15" i="7"/>
  <c r="E15" i="7"/>
  <c r="D15" i="7"/>
  <c r="C15" i="7"/>
  <c r="E17" i="6"/>
  <c r="D17" i="6"/>
  <c r="C17" i="6"/>
  <c r="J32" i="5"/>
  <c r="I32" i="5"/>
  <c r="H32" i="5"/>
  <c r="G32" i="5"/>
  <c r="F32" i="5"/>
  <c r="E32" i="5"/>
  <c r="D32" i="5"/>
  <c r="C32" i="5"/>
  <c r="G22" i="5"/>
  <c r="E22" i="5"/>
  <c r="D21" i="5"/>
  <c r="H20" i="5"/>
  <c r="G20" i="5"/>
  <c r="F20" i="5"/>
  <c r="E20" i="5"/>
  <c r="D20" i="5"/>
  <c r="H19" i="5"/>
  <c r="G19" i="5"/>
  <c r="F19" i="5"/>
  <c r="E19" i="5"/>
  <c r="D19" i="5"/>
  <c r="G18" i="5"/>
  <c r="E18" i="5"/>
  <c r="G17" i="5"/>
  <c r="E17" i="5"/>
  <c r="D17" i="5"/>
  <c r="J16" i="5"/>
  <c r="I16" i="5"/>
  <c r="H16" i="5"/>
  <c r="G16" i="5"/>
  <c r="F16" i="5"/>
  <c r="E16" i="5"/>
  <c r="D16" i="5"/>
</calcChain>
</file>

<file path=xl/comments1.xml><?xml version="1.0" encoding="utf-8"?>
<comments xmlns="http://schemas.openxmlformats.org/spreadsheetml/2006/main">
  <authors>
    <author>inabie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inabie:</t>
        </r>
        <r>
          <rPr>
            <sz val="9"/>
            <color indexed="81"/>
            <rFont val="Tahoma"/>
            <family val="2"/>
          </rPr>
          <t xml:space="preserve">
Se entregaron 87,677 Kits completos y 38,673 mochilas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inabie:</t>
        </r>
        <r>
          <rPr>
            <sz val="9"/>
            <color indexed="81"/>
            <rFont val="Tahoma"/>
            <family val="2"/>
          </rPr>
          <t xml:space="preserve">
Se entregaron 152,798 Kits de completo y +5,201 articulos de utileria escolar a diferentes instituciones y fundaciones. </t>
        </r>
      </text>
    </comment>
  </commentList>
</comments>
</file>

<file path=xl/sharedStrings.xml><?xml version="1.0" encoding="utf-8"?>
<sst xmlns="http://schemas.openxmlformats.org/spreadsheetml/2006/main" count="147" uniqueCount="92">
  <si>
    <t>DIRECCIÓN TÉCNICA DE PLANIFICACIÓN Y DESARROLLO</t>
  </si>
  <si>
    <t>DEPARTAMENTO DE FORMULACIÓN, MONITOREO Y EVALUACIÓN DE PROGRAMAS, PLANES Y PROYECTOS</t>
  </si>
  <si>
    <t xml:space="preserve">DIVISIÓN DE ESTUDIOS ECONOMICOS Y ESTADISTICOS </t>
  </si>
  <si>
    <t>ESTUDIANTES BENEFICIADOS CON PRODUCTO/SERVICIOS</t>
  </si>
  <si>
    <t>CAMISAS</t>
  </si>
  <si>
    <t>PANTALONES</t>
  </si>
  <si>
    <t>MEDIAS</t>
  </si>
  <si>
    <t>ZAPATOS MASCULINO</t>
  </si>
  <si>
    <t>ZAPATOS FEMENINO</t>
  </si>
  <si>
    <t>MOCHILA BASICA</t>
  </si>
  <si>
    <t>MOCHILA INICIAL</t>
  </si>
  <si>
    <t>Utilería</t>
  </si>
  <si>
    <t>Tabla 1. Estudiantes Beneficiados con Utilería Escolar</t>
  </si>
  <si>
    <t xml:space="preserve">Gráfico 1. Cantidad de Beneficiarios de Utilería Escolar </t>
  </si>
  <si>
    <t>INSTRUCCIONES DE HIGIENE ORAL</t>
  </si>
  <si>
    <t>IHO</t>
  </si>
  <si>
    <t>PROFILAXIS</t>
  </si>
  <si>
    <t>DESTARTRAJE</t>
  </si>
  <si>
    <t>APLICACIÓN DE FLÚOR</t>
  </si>
  <si>
    <t>SELLANTES DE FOSAS Y FISURAS</t>
  </si>
  <si>
    <t>RECUBRIMIENTO PULPAR</t>
  </si>
  <si>
    <t>OBTURACIÓN AMALGAMA</t>
  </si>
  <si>
    <t>OBTURACIÓN RESINA</t>
  </si>
  <si>
    <t>EXODONCIA PERMANENTES</t>
  </si>
  <si>
    <t>EXODONCIA TEMPORALES</t>
  </si>
  <si>
    <t>OTROS TRATAMIENTOS</t>
  </si>
  <si>
    <t>PACIENTES DE ALTA</t>
  </si>
  <si>
    <t>KITS DE HIGIENE ORAL</t>
  </si>
  <si>
    <t>SERVICIOS</t>
  </si>
  <si>
    <r>
      <t xml:space="preserve">Fuente: </t>
    </r>
    <r>
      <rPr>
        <sz val="11"/>
        <rFont val="Calibri"/>
        <family val="2"/>
        <scheme val="minor"/>
      </rPr>
      <t>Departamento de Servicios Sociales.</t>
    </r>
  </si>
  <si>
    <r>
      <t xml:space="preserve">Fuente: </t>
    </r>
    <r>
      <rPr>
        <sz val="11"/>
        <rFont val="Calibri"/>
        <family val="2"/>
        <scheme val="minor"/>
      </rPr>
      <t>División de Salud Bucal.</t>
    </r>
  </si>
  <si>
    <t>ESTUDIANTES BENEFICIADOS POR PRODUCTOS/SERVICIOS</t>
  </si>
  <si>
    <t>EVALUACIONES</t>
  </si>
  <si>
    <t>ENTREGA DE AUXILIARES AUDITIVOS</t>
  </si>
  <si>
    <t>ORIENTACIÓN SALUD AUDITIVA</t>
  </si>
  <si>
    <r>
      <t xml:space="preserve">Fuente: </t>
    </r>
    <r>
      <rPr>
        <sz val="11"/>
        <rFont val="Calibri"/>
        <family val="2"/>
        <scheme val="minor"/>
      </rPr>
      <t>División de Salud Auditiva.</t>
    </r>
  </si>
  <si>
    <t>Tabla 2. Cantidad de Estudiantes atendidos por el Programa Salud Bucal.</t>
  </si>
  <si>
    <t>Tabla 3. Estudiantes beneficiados por el Programa Salud Auditiva</t>
  </si>
  <si>
    <t>Gráfico 2. Cantidad de Beneficiarios del programa Salud Auditiva</t>
  </si>
  <si>
    <t>ORIENTACIONES SALUD PREVENTIVA</t>
  </si>
  <si>
    <t>ENTREGA DE ALBENDAZOL</t>
  </si>
  <si>
    <t>ENTREGA DE KETACONAZOL</t>
  </si>
  <si>
    <t>ENTREGA DE ANTIGRIPALES</t>
  </si>
  <si>
    <t>ENTREGA DE ACETAMINOFÉN</t>
  </si>
  <si>
    <t>ENTREGA DE MULTIVITAMINICO</t>
  </si>
  <si>
    <r>
      <t xml:space="preserve">Fuente: </t>
    </r>
    <r>
      <rPr>
        <sz val="11"/>
        <rFont val="Calibri"/>
        <family val="2"/>
        <scheme val="minor"/>
      </rPr>
      <t>División de Epidemiología e Investigación.</t>
    </r>
  </si>
  <si>
    <t>Tabla 3. Estudiantes Beneficiados con los Productos y Sevicio por Programa de Salud Preventiva</t>
  </si>
  <si>
    <t>Gráfico 3. Cantidad de Beneficiarios del Programa Salud Preventiva</t>
  </si>
  <si>
    <t>SUPERVISIONES DE CENTROS EDUCATIVOS</t>
  </si>
  <si>
    <t>CENTROS SUPERVISADOS</t>
  </si>
  <si>
    <t>DIRECTORES ORIENTADAS</t>
  </si>
  <si>
    <t>DOCENTES ORIENTADOS</t>
  </si>
  <si>
    <t>ESTUDIANTES ORIENTADOS</t>
  </si>
  <si>
    <t>TECNICOS DISTRITALES ORIENTADOS</t>
  </si>
  <si>
    <t>DIRECTORES DISTRITALES ORIENTADAS</t>
  </si>
  <si>
    <t>DIRECTORES REGIONALES ORIENTADAS</t>
  </si>
  <si>
    <t>PADRES ORIENTADOS</t>
  </si>
  <si>
    <r>
      <t xml:space="preserve">Fuente: </t>
    </r>
    <r>
      <rPr>
        <sz val="11"/>
        <rFont val="Calibri"/>
        <family val="2"/>
        <scheme val="minor"/>
      </rPr>
      <t>División de Monitoreo.</t>
    </r>
  </si>
  <si>
    <t>Tabla 4. Cantidad de Centros Educativos Supervisados</t>
  </si>
  <si>
    <t>INSPECCIONES</t>
  </si>
  <si>
    <t>TOTAL INSPECCIONES</t>
  </si>
  <si>
    <t>PANADERIA</t>
  </si>
  <si>
    <t>PLANTAS DE LECHE</t>
  </si>
  <si>
    <t>REAL</t>
  </si>
  <si>
    <t>FRONTERIZO</t>
  </si>
  <si>
    <t>JORNADA EXTENDIDA</t>
  </si>
  <si>
    <t>Tabla 5. Cantidad de Inspecciones Realizadas a Empresas Proveedoras de Alimentos Escolares</t>
  </si>
  <si>
    <r>
      <t xml:space="preserve">Fuente: </t>
    </r>
    <r>
      <rPr>
        <sz val="11"/>
        <rFont val="Calibri"/>
        <family val="2"/>
        <scheme val="minor"/>
      </rPr>
      <t>Departamento de Aseguramiento de la Calidad de los Alimentos.</t>
    </r>
  </si>
  <si>
    <t>ESTUDIANTES BENEFICIADOS POR SERVICIOS</t>
  </si>
  <si>
    <t>TAMIZAJE</t>
  </si>
  <si>
    <t>EVALUACIÓN OFTALMÓLOGO</t>
  </si>
  <si>
    <t>EVALUACIÓN OPTÓMETRA</t>
  </si>
  <si>
    <t>ENTREGA DE LENTES</t>
  </si>
  <si>
    <t>ENTREGA DE COLIRIO</t>
  </si>
  <si>
    <t>CIRUGÍAS</t>
  </si>
  <si>
    <t>Tabla 6. Estudiantes Beneficiados por Servicios del Programa de Salud Visual</t>
  </si>
  <si>
    <r>
      <t xml:space="preserve">Fuente: </t>
    </r>
    <r>
      <rPr>
        <sz val="11"/>
        <rFont val="Calibri"/>
        <family val="2"/>
        <scheme val="minor"/>
      </rPr>
      <t>División de Salud Visual.</t>
    </r>
  </si>
  <si>
    <t>RACIONES DISTRIBUIDAS</t>
  </si>
  <si>
    <t>PAE</t>
  </si>
  <si>
    <t>PAE FRONTERIZO</t>
  </si>
  <si>
    <t>MODALIDADES</t>
  </si>
  <si>
    <t>Tabla 7.Raciones Distribuidas por el Programa de Alimentación Escolar (PAE)</t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</si>
  <si>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Despartamento de Gestión Alimentaria.</t>
    </r>
  </si>
  <si>
    <t>BENEFICIARIOS</t>
  </si>
  <si>
    <t>Tabla 7.Cantidad de Beneficiarios del Programa de Alimentación Escolar (PAE)</t>
  </si>
  <si>
    <t>CENTROS EDUCATIVOS</t>
  </si>
  <si>
    <t>URBANO</t>
  </si>
  <si>
    <t>PAE RURAL</t>
  </si>
  <si>
    <t>Tabla 7.Cantidad de Centros Educativos del Programa de Alimentación Escolar (PAE)</t>
  </si>
  <si>
    <t xml:space="preserve">DIVISIÓN DE ESTUDIOS ECONÓMICOS Y ESTADISTICOS </t>
  </si>
  <si>
    <t>Enero-Noviembre 2017</t>
  </si>
  <si>
    <t>Enero- Noviembre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</si>
</sst>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auto="1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auto="1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17" fontId="1" fillId="3" borderId="4" xfId="0" applyNumberFormat="1" applyFont="1" applyFill="1" applyBorder="1" applyAlignment="1" applyProtection="1">
      <alignment horizontal="center"/>
    </xf>
    <xf numFmtId="3" fontId="0" fillId="0" borderId="8" xfId="0" applyNumberFormat="1" applyBorder="1" applyAlignment="1" applyProtection="1">
      <alignment horizontal="center"/>
    </xf>
    <xf numFmtId="0" fontId="1" fillId="3" borderId="2" xfId="0" applyFont="1" applyFill="1" applyBorder="1" applyProtection="1"/>
    <xf numFmtId="3" fontId="0" fillId="0" borderId="9" xfId="0" applyNumberFormat="1" applyBorder="1" applyAlignment="1" applyProtection="1">
      <alignment horizontal="center"/>
    </xf>
    <xf numFmtId="0" fontId="1" fillId="3" borderId="3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3" fontId="0" fillId="0" borderId="11" xfId="0" applyNumberFormat="1" applyBorder="1" applyAlignment="1" applyProtection="1">
      <alignment horizontal="center"/>
    </xf>
    <xf numFmtId="17" fontId="2" fillId="5" borderId="1" xfId="0" applyNumberFormat="1" applyFont="1" applyFill="1" applyBorder="1" applyAlignment="1" applyProtection="1">
      <alignment horizontal="center"/>
    </xf>
    <xf numFmtId="3" fontId="0" fillId="0" borderId="14" xfId="0" applyNumberFormat="1" applyBorder="1" applyAlignment="1" applyProtection="1">
      <alignment horizontal="center"/>
    </xf>
    <xf numFmtId="3" fontId="0" fillId="0" borderId="14" xfId="0" applyNumberForma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/>
    <xf numFmtId="3" fontId="0" fillId="0" borderId="19" xfId="0" applyNumberFormat="1" applyBorder="1" applyAlignment="1" applyProtection="1">
      <alignment horizontal="center"/>
    </xf>
    <xf numFmtId="3" fontId="0" fillId="0" borderId="21" xfId="0" applyNumberFormat="1" applyBorder="1" applyAlignment="1" applyProtection="1">
      <alignment horizontal="center"/>
    </xf>
    <xf numFmtId="0" fontId="1" fillId="9" borderId="2" xfId="0" applyFont="1" applyFill="1" applyBorder="1" applyProtection="1"/>
    <xf numFmtId="0" fontId="2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" fillId="3" borderId="23" xfId="0" applyFont="1" applyFill="1" applyBorder="1" applyProtection="1"/>
    <xf numFmtId="0" fontId="0" fillId="0" borderId="0" xfId="0" applyFill="1"/>
    <xf numFmtId="0" fontId="1" fillId="0" borderId="0" xfId="0" applyFont="1" applyFill="1" applyBorder="1" applyProtection="1"/>
    <xf numFmtId="3" fontId="0" fillId="0" borderId="0" xfId="0" applyNumberFormat="1" applyFill="1" applyBorder="1" applyAlignment="1" applyProtection="1">
      <alignment horizontal="center"/>
    </xf>
    <xf numFmtId="43" fontId="0" fillId="0" borderId="0" xfId="1" applyFont="1" applyFill="1" applyBorder="1" applyAlignment="1" applyProtection="1">
      <alignment horizontal="center"/>
    </xf>
    <xf numFmtId="3" fontId="11" fillId="0" borderId="0" xfId="0" applyNumberFormat="1" applyFont="1" applyFill="1" applyBorder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17" fontId="12" fillId="6" borderId="4" xfId="0" applyNumberFormat="1" applyFont="1" applyFill="1" applyBorder="1" applyAlignment="1" applyProtection="1">
      <alignment horizontal="center"/>
    </xf>
    <xf numFmtId="17" fontId="12" fillId="6" borderId="1" xfId="0" applyNumberFormat="1" applyFont="1" applyFill="1" applyBorder="1" applyAlignment="1" applyProtection="1">
      <alignment horizontal="center"/>
    </xf>
    <xf numFmtId="0" fontId="13" fillId="2" borderId="2" xfId="0" applyFont="1" applyFill="1" applyBorder="1" applyProtection="1"/>
    <xf numFmtId="3" fontId="11" fillId="0" borderId="14" xfId="0" applyNumberFormat="1" applyFont="1" applyBorder="1" applyAlignment="1" applyProtection="1">
      <alignment horizontal="center"/>
      <protection locked="0"/>
    </xf>
    <xf numFmtId="0" fontId="13" fillId="2" borderId="18" xfId="0" applyFont="1" applyFill="1" applyBorder="1" applyProtection="1"/>
    <xf numFmtId="3" fontId="11" fillId="0" borderId="15" xfId="0" applyNumberFormat="1" applyFont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/>
    <xf numFmtId="0" fontId="13" fillId="9" borderId="2" xfId="0" applyFont="1" applyFill="1" applyBorder="1" applyProtection="1"/>
    <xf numFmtId="3" fontId="11" fillId="0" borderId="17" xfId="0" applyNumberFormat="1" applyFont="1" applyBorder="1" applyAlignment="1" applyProtection="1">
      <alignment horizontal="center"/>
    </xf>
    <xf numFmtId="3" fontId="11" fillId="0" borderId="14" xfId="0" applyNumberFormat="1" applyFont="1" applyBorder="1" applyAlignment="1" applyProtection="1">
      <alignment horizontal="center"/>
    </xf>
    <xf numFmtId="0" fontId="13" fillId="9" borderId="18" xfId="0" applyFont="1" applyFill="1" applyBorder="1" applyProtection="1"/>
    <xf numFmtId="0" fontId="1" fillId="0" borderId="0" xfId="0" applyFont="1" applyFill="1" applyBorder="1" applyAlignment="1" applyProtection="1"/>
    <xf numFmtId="0" fontId="11" fillId="0" borderId="0" xfId="0" applyFont="1"/>
    <xf numFmtId="3" fontId="11" fillId="0" borderId="19" xfId="0" applyNumberFormat="1" applyFont="1" applyBorder="1" applyAlignment="1" applyProtection="1">
      <alignment horizontal="center"/>
    </xf>
    <xf numFmtId="3" fontId="11" fillId="0" borderId="19" xfId="0" applyNumberFormat="1" applyFont="1" applyBorder="1" applyAlignment="1" applyProtection="1">
      <alignment horizontal="center"/>
      <protection locked="0"/>
    </xf>
    <xf numFmtId="3" fontId="11" fillId="0" borderId="20" xfId="0" applyNumberFormat="1" applyFont="1" applyBorder="1" applyAlignment="1" applyProtection="1">
      <alignment horizontal="center"/>
      <protection locked="0"/>
    </xf>
    <xf numFmtId="3" fontId="11" fillId="0" borderId="21" xfId="0" applyNumberFormat="1" applyFont="1" applyBorder="1" applyAlignment="1" applyProtection="1">
      <alignment horizontal="center"/>
    </xf>
    <xf numFmtId="3" fontId="11" fillId="0" borderId="21" xfId="0" applyNumberFormat="1" applyFont="1" applyBorder="1" applyAlignment="1" applyProtection="1">
      <alignment horizontal="center"/>
      <protection locked="0"/>
    </xf>
    <xf numFmtId="3" fontId="11" fillId="0" borderId="22" xfId="0" applyNumberFormat="1" applyFont="1" applyBorder="1" applyAlignment="1" applyProtection="1">
      <alignment horizontal="center"/>
      <protection locked="0"/>
    </xf>
    <xf numFmtId="3" fontId="11" fillId="0" borderId="13" xfId="0" applyNumberFormat="1" applyFont="1" applyBorder="1" applyAlignment="1" applyProtection="1">
      <alignment horizontal="center"/>
    </xf>
    <xf numFmtId="3" fontId="11" fillId="0" borderId="16" xfId="0" applyNumberFormat="1" applyFont="1" applyBorder="1" applyAlignment="1" applyProtection="1">
      <alignment horizontal="center"/>
    </xf>
    <xf numFmtId="17" fontId="12" fillId="0" borderId="0" xfId="0" applyNumberFormat="1" applyFont="1" applyFill="1" applyBorder="1" applyAlignment="1" applyProtection="1">
      <alignment horizontal="center"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0" fontId="13" fillId="8" borderId="2" xfId="0" applyFont="1" applyFill="1" applyBorder="1" applyProtection="1"/>
    <xf numFmtId="0" fontId="13" fillId="8" borderId="18" xfId="0" applyFont="1" applyFill="1" applyBorder="1" applyProtection="1"/>
    <xf numFmtId="3" fontId="0" fillId="0" borderId="19" xfId="0" applyNumberFormat="1" applyBorder="1" applyAlignment="1" applyProtection="1">
      <alignment horizontal="center"/>
      <protection locked="0"/>
    </xf>
    <xf numFmtId="0" fontId="1" fillId="9" borderId="18" xfId="0" applyFont="1" applyFill="1" applyBorder="1" applyProtection="1"/>
    <xf numFmtId="3" fontId="0" fillId="0" borderId="20" xfId="0" applyNumberFormat="1" applyBorder="1" applyAlignment="1" applyProtection="1">
      <alignment horizontal="center"/>
      <protection locked="0"/>
    </xf>
    <xf numFmtId="3" fontId="0" fillId="0" borderId="21" xfId="0" applyNumberFormat="1" applyBorder="1" applyAlignment="1" applyProtection="1">
      <alignment horizontal="center"/>
      <protection locked="0"/>
    </xf>
    <xf numFmtId="3" fontId="0" fillId="0" borderId="22" xfId="0" applyNumberFormat="1" applyBorder="1" applyAlignment="1" applyProtection="1">
      <alignment horizontal="center"/>
      <protection locked="0"/>
    </xf>
    <xf numFmtId="3" fontId="0" fillId="0" borderId="16" xfId="0" applyNumberForma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3" fillId="8" borderId="12" xfId="0" applyFont="1" applyFill="1" applyBorder="1" applyAlignment="1" applyProtection="1">
      <alignment horizontal="center"/>
    </xf>
    <xf numFmtId="0" fontId="1" fillId="8" borderId="0" xfId="0" applyFont="1" applyFill="1" applyBorder="1" applyAlignment="1" applyProtection="1">
      <alignment horizontal="center"/>
    </xf>
    <xf numFmtId="3" fontId="2" fillId="7" borderId="19" xfId="0" applyNumberFormat="1" applyFont="1" applyFill="1" applyBorder="1" applyAlignment="1" applyProtection="1">
      <alignment horizontal="center"/>
    </xf>
    <xf numFmtId="3" fontId="2" fillId="6" borderId="19" xfId="0" applyNumberFormat="1" applyFont="1" applyFill="1" applyBorder="1" applyAlignment="1" applyProtection="1">
      <alignment horizontal="center"/>
    </xf>
    <xf numFmtId="17" fontId="2" fillId="7" borderId="28" xfId="0" applyNumberFormat="1" applyFont="1" applyFill="1" applyBorder="1" applyAlignment="1" applyProtection="1">
      <alignment horizontal="center"/>
    </xf>
    <xf numFmtId="17" fontId="2" fillId="7" borderId="25" xfId="0" applyNumberFormat="1" applyFont="1" applyFill="1" applyBorder="1" applyAlignment="1" applyProtection="1">
      <alignment horizontal="center"/>
    </xf>
    <xf numFmtId="17" fontId="2" fillId="7" borderId="26" xfId="0" applyNumberFormat="1" applyFont="1" applyFill="1" applyBorder="1" applyAlignment="1" applyProtection="1">
      <alignment horizontal="center"/>
    </xf>
    <xf numFmtId="3" fontId="2" fillId="7" borderId="13" xfId="0" applyNumberFormat="1" applyFont="1" applyFill="1" applyBorder="1" applyAlignment="1" applyProtection="1">
      <alignment horizontal="center"/>
    </xf>
    <xf numFmtId="3" fontId="2" fillId="6" borderId="20" xfId="0" applyNumberFormat="1" applyFont="1" applyFill="1" applyBorder="1" applyAlignment="1" applyProtection="1">
      <alignment horizontal="center"/>
    </xf>
    <xf numFmtId="3" fontId="0" fillId="0" borderId="13" xfId="0" applyNumberFormat="1" applyBorder="1" applyAlignment="1" applyProtection="1">
      <alignment horizontal="center"/>
    </xf>
    <xf numFmtId="3" fontId="2" fillId="6" borderId="13" xfId="0" applyNumberFormat="1" applyFont="1" applyFill="1" applyBorder="1" applyAlignment="1" applyProtection="1">
      <alignment horizontal="center"/>
    </xf>
    <xf numFmtId="17" fontId="12" fillId="6" borderId="28" xfId="0" applyNumberFormat="1" applyFont="1" applyFill="1" applyBorder="1" applyAlignment="1" applyProtection="1">
      <alignment horizontal="center"/>
    </xf>
    <xf numFmtId="17" fontId="12" fillId="6" borderId="25" xfId="0" applyNumberFormat="1" applyFont="1" applyFill="1" applyBorder="1" applyAlignment="1" applyProtection="1">
      <alignment horizontal="center"/>
    </xf>
    <xf numFmtId="17" fontId="12" fillId="6" borderId="26" xfId="0" applyNumberFormat="1" applyFont="1" applyFill="1" applyBorder="1" applyAlignment="1" applyProtection="1">
      <alignment horizontal="center"/>
    </xf>
    <xf numFmtId="0" fontId="1" fillId="2" borderId="24" xfId="0" applyFont="1" applyFill="1" applyBorder="1" applyProtection="1"/>
    <xf numFmtId="0" fontId="1" fillId="2" borderId="2" xfId="0" applyFont="1" applyFill="1" applyBorder="1" applyProtection="1"/>
    <xf numFmtId="0" fontId="1" fillId="2" borderId="18" xfId="0" applyFont="1" applyFill="1" applyBorder="1" applyProtection="1"/>
    <xf numFmtId="17" fontId="2" fillId="6" borderId="17" xfId="0" applyNumberFormat="1" applyFont="1" applyFill="1" applyBorder="1" applyAlignment="1" applyProtection="1">
      <alignment horizontal="center"/>
    </xf>
    <xf numFmtId="17" fontId="2" fillId="6" borderId="14" xfId="0" applyNumberFormat="1" applyFont="1" applyFill="1" applyBorder="1" applyAlignment="1" applyProtection="1">
      <alignment horizontal="center"/>
    </xf>
    <xf numFmtId="17" fontId="12" fillId="6" borderId="14" xfId="0" applyNumberFormat="1" applyFont="1" applyFill="1" applyBorder="1" applyAlignment="1" applyProtection="1">
      <alignment horizontal="center"/>
    </xf>
    <xf numFmtId="17" fontId="12" fillId="6" borderId="15" xfId="0" applyNumberFormat="1" applyFont="1" applyFill="1" applyBorder="1" applyAlignment="1" applyProtection="1">
      <alignment horizontal="center"/>
    </xf>
    <xf numFmtId="3" fontId="11" fillId="0" borderId="20" xfId="0" applyNumberFormat="1" applyFont="1" applyBorder="1" applyAlignment="1" applyProtection="1">
      <alignment horizontal="center"/>
    </xf>
    <xf numFmtId="3" fontId="11" fillId="0" borderId="22" xfId="0" applyNumberFormat="1" applyFont="1" applyBorder="1" applyAlignment="1" applyProtection="1">
      <alignment horizontal="center"/>
    </xf>
    <xf numFmtId="17" fontId="12" fillId="6" borderId="17" xfId="0" applyNumberFormat="1" applyFont="1" applyFill="1" applyBorder="1" applyAlignment="1" applyProtection="1">
      <alignment horizontal="center"/>
    </xf>
    <xf numFmtId="0" fontId="13" fillId="8" borderId="31" xfId="0" applyFont="1" applyFill="1" applyBorder="1" applyAlignment="1" applyProtection="1">
      <alignment horizontal="center"/>
    </xf>
    <xf numFmtId="0" fontId="13" fillId="8" borderId="0" xfId="0" applyFont="1" applyFill="1" applyBorder="1" applyAlignment="1" applyProtection="1">
      <alignment horizontal="center"/>
    </xf>
    <xf numFmtId="3" fontId="12" fillId="6" borderId="19" xfId="0" applyNumberFormat="1" applyFont="1" applyFill="1" applyBorder="1" applyAlignment="1" applyProtection="1">
      <alignment horizontal="center"/>
    </xf>
    <xf numFmtId="3" fontId="12" fillId="6" borderId="13" xfId="0" applyNumberFormat="1" applyFont="1" applyFill="1" applyBorder="1" applyAlignment="1" applyProtection="1">
      <alignment horizontal="center"/>
    </xf>
    <xf numFmtId="3" fontId="12" fillId="6" borderId="20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/>
    </xf>
    <xf numFmtId="0" fontId="1" fillId="2" borderId="29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3" fillId="2" borderId="10" xfId="0" applyFont="1" applyFill="1" applyBorder="1" applyAlignment="1" applyProtection="1">
      <alignment horizontal="center"/>
    </xf>
    <xf numFmtId="0" fontId="13" fillId="2" borderId="3" xfId="0" applyFont="1" applyFill="1" applyBorder="1" applyAlignment="1" applyProtection="1">
      <alignment horizontal="center"/>
    </xf>
    <xf numFmtId="0" fontId="13" fillId="3" borderId="29" xfId="0" applyFont="1" applyFill="1" applyBorder="1" applyAlignment="1" applyProtection="1">
      <alignment horizontal="center"/>
    </xf>
    <xf numFmtId="0" fontId="13" fillId="3" borderId="30" xfId="0" applyFont="1" applyFill="1" applyBorder="1" applyAlignment="1" applyProtection="1">
      <alignment horizontal="center"/>
    </xf>
    <xf numFmtId="0" fontId="13" fillId="3" borderId="31" xfId="0" applyFont="1" applyFill="1" applyBorder="1" applyAlignment="1" applyProtection="1">
      <alignment horizontal="center"/>
    </xf>
    <xf numFmtId="0" fontId="13" fillId="9" borderId="29" xfId="0" applyFont="1" applyFill="1" applyBorder="1" applyAlignment="1" applyProtection="1">
      <alignment horizontal="center"/>
    </xf>
    <xf numFmtId="0" fontId="13" fillId="9" borderId="3" xfId="0" applyFont="1" applyFill="1" applyBorder="1" applyAlignment="1" applyProtection="1">
      <alignment horizontal="center"/>
    </xf>
    <xf numFmtId="0" fontId="13" fillId="8" borderId="1" xfId="0" applyFont="1" applyFill="1" applyBorder="1" applyAlignment="1" applyProtection="1">
      <alignment horizontal="center"/>
    </xf>
    <xf numFmtId="0" fontId="13" fillId="8" borderId="7" xfId="0" applyFont="1" applyFill="1" applyBorder="1" applyAlignment="1" applyProtection="1">
      <alignment horizontal="center"/>
    </xf>
    <xf numFmtId="0" fontId="13" fillId="8" borderId="29" xfId="0" applyFont="1" applyFill="1" applyBorder="1" applyAlignment="1" applyProtection="1">
      <alignment horizontal="center"/>
    </xf>
    <xf numFmtId="0" fontId="13" fillId="8" borderId="30" xfId="0" applyFont="1" applyFill="1" applyBorder="1" applyAlignment="1" applyProtection="1">
      <alignment horizontal="center"/>
    </xf>
    <xf numFmtId="0" fontId="13" fillId="9" borderId="10" xfId="0" applyFont="1" applyFill="1" applyBorder="1" applyAlignment="1" applyProtection="1">
      <alignment horizontal="center"/>
    </xf>
    <xf numFmtId="0" fontId="13" fillId="8" borderId="5" xfId="0" applyFont="1" applyFill="1" applyBorder="1" applyAlignment="1" applyProtection="1">
      <alignment horizontal="center"/>
    </xf>
    <xf numFmtId="0" fontId="13" fillId="8" borderId="6" xfId="0" applyFont="1" applyFill="1" applyBorder="1" applyAlignment="1" applyProtection="1">
      <alignment horizontal="center"/>
    </xf>
    <xf numFmtId="0" fontId="1" fillId="8" borderId="27" xfId="0" applyFont="1" applyFill="1" applyBorder="1" applyAlignment="1" applyProtection="1">
      <alignment horizontal="center"/>
    </xf>
    <xf numFmtId="0" fontId="1" fillId="8" borderId="0" xfId="0" applyFont="1" applyFill="1" applyBorder="1" applyAlignment="1" applyProtection="1">
      <alignment horizontal="center"/>
    </xf>
    <xf numFmtId="0" fontId="1" fillId="9" borderId="10" xfId="0" applyFont="1" applyFill="1" applyBorder="1" applyAlignment="1" applyProtection="1">
      <alignment horizontal="center"/>
    </xf>
    <xf numFmtId="0" fontId="1" fillId="9" borderId="3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43" fontId="0" fillId="0" borderId="19" xfId="1" applyFont="1" applyBorder="1" applyAlignment="1" applyProtection="1">
      <alignment horizontal="center"/>
    </xf>
    <xf numFmtId="43" fontId="0" fillId="0" borderId="21" xfId="1" applyFont="1" applyBorder="1" applyAlignment="1" applyProtection="1">
      <alignment horizontal="center"/>
    </xf>
    <xf numFmtId="17" fontId="2" fillId="4" borderId="17" xfId="0" applyNumberFormat="1" applyFont="1" applyFill="1" applyBorder="1" applyAlignment="1" applyProtection="1">
      <alignment horizontal="center"/>
    </xf>
    <xf numFmtId="17" fontId="2" fillId="4" borderId="14" xfId="0" applyNumberFormat="1" applyFont="1" applyFill="1" applyBorder="1" applyAlignment="1" applyProtection="1">
      <alignment horizontal="center"/>
    </xf>
    <xf numFmtId="17" fontId="2" fillId="4" borderId="15" xfId="0" applyNumberFormat="1" applyFont="1" applyFill="1" applyBorder="1" applyAlignment="1" applyProtection="1">
      <alignment horizontal="center"/>
    </xf>
    <xf numFmtId="0" fontId="1" fillId="3" borderId="32" xfId="0" applyFont="1" applyFill="1" applyBorder="1" applyAlignment="1" applyProtection="1">
      <alignment horizontal="center"/>
    </xf>
    <xf numFmtId="0" fontId="1" fillId="3" borderId="33" xfId="0" applyFont="1" applyFill="1" applyBorder="1" applyAlignment="1" applyProtection="1">
      <alignment horizontal="center"/>
    </xf>
    <xf numFmtId="0" fontId="1" fillId="3" borderId="34" xfId="0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INFO!$C$2:$C$12</c:f>
              <c:numCache>
                <c:formatCode>mmm\-yy</c:formatCode>
                <c:ptCount val="11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</c:numCache>
            </c:numRef>
          </c:cat>
          <c:val>
            <c:numRef>
              <c:f>INFO!$D$2:$D$12</c:f>
              <c:numCache>
                <c:formatCode>#,##0</c:formatCode>
                <c:ptCount val="11"/>
                <c:pt idx="0">
                  <c:v>25966</c:v>
                </c:pt>
                <c:pt idx="1">
                  <c:v>74352</c:v>
                </c:pt>
                <c:pt idx="2">
                  <c:v>66784</c:v>
                </c:pt>
                <c:pt idx="3">
                  <c:v>0</c:v>
                </c:pt>
                <c:pt idx="4">
                  <c:v>24725</c:v>
                </c:pt>
                <c:pt idx="5">
                  <c:v>89988</c:v>
                </c:pt>
                <c:pt idx="6">
                  <c:v>126350</c:v>
                </c:pt>
                <c:pt idx="7">
                  <c:v>157999</c:v>
                </c:pt>
                <c:pt idx="8">
                  <c:v>33380</c:v>
                </c:pt>
                <c:pt idx="9">
                  <c:v>79097</c:v>
                </c:pt>
                <c:pt idx="10">
                  <c:v>84128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6615936"/>
        <c:axId val="342159736"/>
      </c:barChart>
      <c:dateAx>
        <c:axId val="346615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159736"/>
        <c:crosses val="autoZero"/>
        <c:auto val="1"/>
        <c:lblOffset val="100"/>
        <c:baseTimeUnit val="months"/>
      </c:dateAx>
      <c:valAx>
        <c:axId val="34215973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346615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7.1428571428571322E-3"/>
                  <c:y val="-0.249897149147846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1428571428571426E-3"/>
                  <c:y val="-0.180846621093835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1428571428570993E-3"/>
                  <c:y val="-0.26304963068194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7619047619047623E-3"/>
                  <c:y val="-0.443896251775779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428571428571426E-3"/>
                  <c:y val="-0.328812038352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1428571428571426E-3"/>
                  <c:y val="-0.164406019176214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1428571428570559E-3"/>
                  <c:y val="-4.9321805752864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1428571428571426E-3"/>
                  <c:y val="-4.6033685369340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1428571428569683E-3"/>
                  <c:y val="-0.193999102627933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7.1428571428569683E-3"/>
                  <c:y val="-0.374209711932583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6777963272120202E-3"/>
                  <c:y val="-0.225400861301607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INFO!$F$2:$F$12</c:f>
              <c:numCache>
                <c:formatCode>mmm\-yy</c:formatCode>
                <c:ptCount val="11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</c:numCache>
            </c:numRef>
          </c:cat>
          <c:val>
            <c:numRef>
              <c:f>INFO!$G$2:$G$12</c:f>
              <c:numCache>
                <c:formatCode>#,##0</c:formatCode>
                <c:ptCount val="11"/>
                <c:pt idx="0">
                  <c:v>4385</c:v>
                </c:pt>
                <c:pt idx="1">
                  <c:v>2923</c:v>
                </c:pt>
                <c:pt idx="2">
                  <c:v>4654</c:v>
                </c:pt>
                <c:pt idx="3">
                  <c:v>8422</c:v>
                </c:pt>
                <c:pt idx="4">
                  <c:v>6216</c:v>
                </c:pt>
                <c:pt idx="5">
                  <c:v>2713</c:v>
                </c:pt>
                <c:pt idx="6">
                  <c:v>213</c:v>
                </c:pt>
                <c:pt idx="7">
                  <c:v>8</c:v>
                </c:pt>
                <c:pt idx="8">
                  <c:v>3202</c:v>
                </c:pt>
                <c:pt idx="9">
                  <c:v>7158</c:v>
                </c:pt>
                <c:pt idx="10">
                  <c:v>4141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2160520"/>
        <c:axId val="342160912"/>
        <c:axId val="0"/>
      </c:bar3DChart>
      <c:dateAx>
        <c:axId val="342160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160912"/>
        <c:crosses val="autoZero"/>
        <c:auto val="1"/>
        <c:lblOffset val="100"/>
        <c:baseTimeUnit val="months"/>
      </c:dateAx>
      <c:valAx>
        <c:axId val="34216091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342160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4412249214880618E-3"/>
                  <c:y val="-6.375995307928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941499476587073E-3"/>
                  <c:y val="-5.6258782128785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412249214880219E-3"/>
                  <c:y val="-0.431317329654018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4412249214880618E-3"/>
                  <c:y val="-6.0009367604037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2941499476587073E-3"/>
                  <c:y val="-4.5007025703028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1470749738293536E-3"/>
                  <c:y val="-4.5007025703028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4412249214880618E-3"/>
                  <c:y val="-8.2512880455551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2882449842976124E-2"/>
                  <c:y val="-5.6258782128785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4.9977681507808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735374869146769E-2"/>
                  <c:y val="-0.423280359155051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7911714770797962E-3"/>
                  <c:y val="-2.8558675147318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INFO!$I$2:$I$12</c:f>
              <c:numCache>
                <c:formatCode>mmm\-yy</c:formatCode>
                <c:ptCount val="11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</c:numCache>
            </c:numRef>
          </c:cat>
          <c:val>
            <c:numRef>
              <c:f>INFO!$J$2:$J$12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1840000</c:v>
                </c:pt>
                <c:pt idx="3">
                  <c:v>2355</c:v>
                </c:pt>
                <c:pt idx="4">
                  <c:v>5556</c:v>
                </c:pt>
                <c:pt idx="5">
                  <c:v>61644</c:v>
                </c:pt>
                <c:pt idx="6">
                  <c:v>144508</c:v>
                </c:pt>
                <c:pt idx="7">
                  <c:v>8859</c:v>
                </c:pt>
                <c:pt idx="8">
                  <c:v>22166</c:v>
                </c:pt>
                <c:pt idx="9">
                  <c:v>1832826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7701560"/>
        <c:axId val="217701952"/>
        <c:axId val="0"/>
      </c:bar3DChart>
      <c:dateAx>
        <c:axId val="2177015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701952"/>
        <c:crosses val="autoZero"/>
        <c:auto val="1"/>
        <c:lblOffset val="100"/>
        <c:baseTimeUnit val="months"/>
      </c:dateAx>
      <c:valAx>
        <c:axId val="21770195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17701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361952</xdr:colOff>
      <xdr:row>2</xdr:row>
      <xdr:rowOff>47625</xdr:rowOff>
    </xdr:from>
    <xdr:ext cx="2219324" cy="61945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95552" y="428625"/>
          <a:ext cx="2219324" cy="619450"/>
        </a:xfrm>
        <a:prstGeom prst="rect">
          <a:avLst/>
        </a:prstGeom>
      </xdr:spPr>
    </xdr:pic>
    <xdr:clientData/>
  </xdr:oneCellAnchor>
  <xdr:twoCellAnchor>
    <xdr:from>
      <xdr:col>2</xdr:col>
      <xdr:colOff>247650</xdr:colOff>
      <xdr:row>12</xdr:row>
      <xdr:rowOff>219074</xdr:rowOff>
    </xdr:from>
    <xdr:to>
      <xdr:col>10</xdr:col>
      <xdr:colOff>247650</xdr:colOff>
      <xdr:row>19</xdr:row>
      <xdr:rowOff>57150</xdr:rowOff>
    </xdr:to>
    <xdr:sp macro="" textlink="">
      <xdr:nvSpPr>
        <xdr:cNvPr id="3" name="TextBox 2"/>
        <xdr:cNvSpPr txBox="1"/>
      </xdr:nvSpPr>
      <xdr:spPr>
        <a:xfrm>
          <a:off x="1162050" y="2505074"/>
          <a:ext cx="4876800" cy="1381126"/>
        </a:xfrm>
        <a:prstGeom prst="roundRect">
          <a:avLst/>
        </a:prstGeom>
        <a:solidFill>
          <a:srgbClr val="002060"/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20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20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ESTADÍSTICAS DE LOS PROGRAMAS DEL INABIE</a:t>
          </a:r>
          <a:r>
            <a:rPr lang="en-US" sz="2000">
              <a:solidFill>
                <a:schemeClr val="bg1"/>
              </a:solidFill>
            </a:rPr>
            <a:t> </a:t>
          </a:r>
          <a:r>
            <a:rPr lang="en-US" sz="20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ENERO-NOVIEMBRE 2017</a:t>
          </a:r>
          <a:r>
            <a:rPr lang="en-US" sz="2000">
              <a:solidFill>
                <a:schemeClr val="bg1"/>
              </a:solidFill>
            </a:rPr>
            <a:t> </a:t>
          </a:r>
        </a:p>
        <a:p>
          <a:pPr algn="ctr"/>
          <a:endParaRPr lang="en-US" sz="2000"/>
        </a:p>
      </xdr:txBody>
    </xdr:sp>
    <xdr:clientData/>
  </xdr:twoCellAnchor>
  <xdr:twoCellAnchor>
    <xdr:from>
      <xdr:col>3</xdr:col>
      <xdr:colOff>600075</xdr:colOff>
      <xdr:row>26</xdr:row>
      <xdr:rowOff>257175</xdr:rowOff>
    </xdr:from>
    <xdr:to>
      <xdr:col>9</xdr:col>
      <xdr:colOff>228600</xdr:colOff>
      <xdr:row>32</xdr:row>
      <xdr:rowOff>161925</xdr:rowOff>
    </xdr:to>
    <xdr:sp macro="" textlink="">
      <xdr:nvSpPr>
        <xdr:cNvPr id="4" name="TextBox 3"/>
        <xdr:cNvSpPr txBox="1"/>
      </xdr:nvSpPr>
      <xdr:spPr>
        <a:xfrm>
          <a:off x="2124075" y="5734050"/>
          <a:ext cx="3286125" cy="1152525"/>
        </a:xfrm>
        <a:prstGeom prst="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Contactos:</a:t>
          </a:r>
          <a:r>
            <a:rPr lang="en-US" sz="2000">
              <a:solidFill>
                <a:schemeClr val="bg1"/>
              </a:solidFill>
            </a:rPr>
            <a:t> </a:t>
          </a:r>
        </a:p>
        <a:p>
          <a:pPr algn="ctr"/>
          <a:r>
            <a:rPr lang="en-US" sz="20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Tel. 809-732-2750</a:t>
          </a:r>
          <a:r>
            <a:rPr lang="en-US" sz="2000">
              <a:solidFill>
                <a:schemeClr val="bg1"/>
              </a:solidFill>
            </a:rPr>
            <a:t> </a:t>
          </a:r>
        </a:p>
        <a:p>
          <a:pPr algn="ctr"/>
          <a:r>
            <a:rPr lang="en-US" sz="20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Ext. 213/230</a:t>
          </a:r>
          <a:r>
            <a:rPr lang="en-US" sz="2000">
              <a:solidFill>
                <a:schemeClr val="bg1"/>
              </a:solidFill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600076</xdr:colOff>
      <xdr:row>2</xdr:row>
      <xdr:rowOff>57150</xdr:rowOff>
    </xdr:from>
    <xdr:ext cx="2149912" cy="600076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1" y="438150"/>
          <a:ext cx="2149912" cy="600076"/>
        </a:xfrm>
        <a:prstGeom prst="rect">
          <a:avLst/>
        </a:prstGeom>
      </xdr:spPr>
    </xdr:pic>
    <xdr:clientData/>
  </xdr:oneCellAnchor>
  <xdr:twoCellAnchor>
    <xdr:from>
      <xdr:col>1</xdr:col>
      <xdr:colOff>771525</xdr:colOff>
      <xdr:row>28</xdr:row>
      <xdr:rowOff>47623</xdr:rowOff>
    </xdr:from>
    <xdr:to>
      <xdr:col>10</xdr:col>
      <xdr:colOff>581025</xdr:colOff>
      <xdr:row>41</xdr:row>
      <xdr:rowOff>200024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304800</xdr:colOff>
      <xdr:row>1</xdr:row>
      <xdr:rowOff>123825</xdr:rowOff>
    </xdr:from>
    <xdr:ext cx="2149912" cy="600076"/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6225" y="314325"/>
          <a:ext cx="2149912" cy="60007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942975</xdr:colOff>
      <xdr:row>22</xdr:row>
      <xdr:rowOff>42861</xdr:rowOff>
    </xdr:from>
    <xdr:to>
      <xdr:col>11</xdr:col>
      <xdr:colOff>266700</xdr:colOff>
      <xdr:row>41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57150</xdr:colOff>
      <xdr:row>0</xdr:row>
      <xdr:rowOff>95250</xdr:rowOff>
    </xdr:from>
    <xdr:ext cx="2149912" cy="600076"/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38450" y="95250"/>
          <a:ext cx="2149912" cy="600076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838199</xdr:colOff>
      <xdr:row>26</xdr:row>
      <xdr:rowOff>52387</xdr:rowOff>
    </xdr:from>
    <xdr:to>
      <xdr:col>11</xdr:col>
      <xdr:colOff>114299</xdr:colOff>
      <xdr:row>44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438150</xdr:colOff>
      <xdr:row>0</xdr:row>
      <xdr:rowOff>133350</xdr:rowOff>
    </xdr:from>
    <xdr:ext cx="2149912" cy="600076"/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9425" y="133350"/>
          <a:ext cx="2149912" cy="60007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76200</xdr:colOff>
      <xdr:row>0</xdr:row>
      <xdr:rowOff>114300</xdr:rowOff>
    </xdr:from>
    <xdr:ext cx="2149912" cy="600076"/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50" y="114300"/>
          <a:ext cx="2149912" cy="600076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400050</xdr:colOff>
      <xdr:row>0</xdr:row>
      <xdr:rowOff>133350</xdr:rowOff>
    </xdr:from>
    <xdr:ext cx="2149912" cy="600076"/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57525" y="133350"/>
          <a:ext cx="2149912" cy="600076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542925</xdr:colOff>
      <xdr:row>0</xdr:row>
      <xdr:rowOff>104775</xdr:rowOff>
    </xdr:from>
    <xdr:ext cx="2149912" cy="600076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6225" y="104775"/>
          <a:ext cx="2149912" cy="6000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7:L27"/>
  <sheetViews>
    <sheetView showGridLines="0" tabSelected="1" view="pageBreakPreview" zoomScaleNormal="100" zoomScaleSheetLayoutView="100" workbookViewId="0">
      <selection activeCell="H11" sqref="H11"/>
    </sheetView>
  </sheetViews>
  <sheetFormatPr defaultRowHeight="15" x14ac:dyDescent="0.25"/>
  <cols>
    <col min="1" max="1" width="4.5703125" customWidth="1"/>
    <col min="12" max="12" width="11.28515625" customWidth="1"/>
  </cols>
  <sheetData>
    <row r="7" spans="1:12" x14ac:dyDescent="0.25">
      <c r="A7" s="93" t="s">
        <v>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25">
      <c r="A8" s="93" t="s">
        <v>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25">
      <c r="A9" s="94" t="s">
        <v>89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</row>
    <row r="13" spans="1:12" ht="23.25" x14ac:dyDescent="0.35">
      <c r="B13" s="18"/>
      <c r="C13" s="18"/>
      <c r="D13" s="18"/>
      <c r="E13" s="18"/>
      <c r="F13" s="18"/>
      <c r="G13" s="18"/>
      <c r="H13" s="18"/>
    </row>
    <row r="14" spans="1:12" ht="23.25" x14ac:dyDescent="0.35">
      <c r="B14" s="18"/>
      <c r="C14" s="18"/>
      <c r="D14" s="18"/>
      <c r="E14" s="18"/>
      <c r="F14" s="18"/>
      <c r="G14" s="18"/>
      <c r="H14" s="18"/>
    </row>
    <row r="24" spans="2:3" ht="23.25" x14ac:dyDescent="0.35">
      <c r="B24" s="19"/>
      <c r="C24" s="20"/>
    </row>
    <row r="25" spans="2:3" ht="23.25" x14ac:dyDescent="0.35">
      <c r="B25" s="20"/>
      <c r="C25" s="20"/>
    </row>
    <row r="26" spans="2:3" ht="23.25" x14ac:dyDescent="0.35">
      <c r="B26" s="20"/>
      <c r="C26" s="20"/>
    </row>
    <row r="27" spans="2:3" ht="23.25" x14ac:dyDescent="0.35">
      <c r="B27" s="20"/>
      <c r="C27" s="20"/>
    </row>
  </sheetData>
  <mergeCells count="3">
    <mergeCell ref="A7:L7"/>
    <mergeCell ref="A8:L8"/>
    <mergeCell ref="A9:L9"/>
  </mergeCells>
  <pageMargins left="0.7" right="0.7" top="0.75" bottom="0.75" header="0.3" footer="0.3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7:N44"/>
  <sheetViews>
    <sheetView showGridLines="0" showWhiteSpace="0" view="pageBreakPreview" zoomScaleNormal="100" zoomScaleSheetLayoutView="100" workbookViewId="0">
      <selection activeCell="L25" sqref="L25"/>
    </sheetView>
  </sheetViews>
  <sheetFormatPr defaultRowHeight="15" x14ac:dyDescent="0.25"/>
  <cols>
    <col min="1" max="1" width="5.42578125" customWidth="1"/>
    <col min="2" max="2" width="20.140625" customWidth="1"/>
    <col min="3" max="3" width="8.7109375" customWidth="1"/>
    <col min="4" max="4" width="8" customWidth="1"/>
    <col min="5" max="5" width="8.42578125" customWidth="1"/>
    <col min="6" max="6" width="7.85546875" customWidth="1"/>
    <col min="7" max="7" width="8.5703125" customWidth="1"/>
    <col min="8" max="8" width="8" customWidth="1"/>
    <col min="9" max="9" width="7.42578125" customWidth="1"/>
    <col min="10" max="10" width="7.7109375" customWidth="1"/>
    <col min="11" max="11" width="8.85546875" customWidth="1"/>
    <col min="12" max="13" width="9" customWidth="1"/>
    <col min="14" max="14" width="6.140625" customWidth="1"/>
  </cols>
  <sheetData>
    <row r="7" spans="2:14" x14ac:dyDescent="0.25">
      <c r="B7" s="93" t="s">
        <v>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2:14" x14ac:dyDescent="0.25">
      <c r="B8" s="93" t="s">
        <v>1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2:14" x14ac:dyDescent="0.25">
      <c r="B9" s="94" t="s">
        <v>2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</row>
    <row r="10" spans="2:14" x14ac:dyDescent="0.25">
      <c r="E10" s="1"/>
      <c r="F10" s="1"/>
      <c r="G10" s="2"/>
      <c r="H10" s="2"/>
      <c r="I10" s="2"/>
      <c r="J10" s="17"/>
      <c r="K10" s="17"/>
      <c r="L10" s="17"/>
      <c r="M10" s="91"/>
      <c r="N10" s="2"/>
    </row>
    <row r="11" spans="2:14" x14ac:dyDescent="0.25">
      <c r="B11" s="94" t="s">
        <v>12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  <row r="12" spans="2:14" x14ac:dyDescent="0.25">
      <c r="B12" s="94" t="s">
        <v>90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</row>
    <row r="13" spans="2:14" ht="15.75" thickBot="1" x14ac:dyDescent="0.3">
      <c r="E13" s="1"/>
      <c r="F13" s="1"/>
      <c r="G13" s="2"/>
      <c r="H13" s="2"/>
      <c r="I13" s="2"/>
      <c r="J13" s="17"/>
      <c r="K13" s="17"/>
      <c r="L13" s="17"/>
      <c r="M13" s="91"/>
      <c r="N13" s="2"/>
    </row>
    <row r="14" spans="2:14" ht="15.75" thickBot="1" x14ac:dyDescent="0.3">
      <c r="B14" s="98" t="s">
        <v>11</v>
      </c>
      <c r="C14" s="124" t="s">
        <v>3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6"/>
    </row>
    <row r="15" spans="2:14" ht="15.75" thickBot="1" x14ac:dyDescent="0.3">
      <c r="B15" s="99"/>
      <c r="C15" s="121">
        <v>42736</v>
      </c>
      <c r="D15" s="122">
        <v>42767</v>
      </c>
      <c r="E15" s="122">
        <v>42795</v>
      </c>
      <c r="F15" s="122">
        <v>42826</v>
      </c>
      <c r="G15" s="122">
        <v>42856</v>
      </c>
      <c r="H15" s="122">
        <v>42887</v>
      </c>
      <c r="I15" s="122">
        <v>42917</v>
      </c>
      <c r="J15" s="122">
        <v>42948</v>
      </c>
      <c r="K15" s="122">
        <v>42979</v>
      </c>
      <c r="L15" s="122">
        <v>43009</v>
      </c>
      <c r="M15" s="123">
        <v>43040</v>
      </c>
    </row>
    <row r="16" spans="2:14" x14ac:dyDescent="0.25">
      <c r="B16" s="7" t="s">
        <v>4</v>
      </c>
      <c r="C16" s="71">
        <v>26070</v>
      </c>
      <c r="D16" s="14">
        <v>74352</v>
      </c>
      <c r="E16" s="14">
        <v>66784</v>
      </c>
      <c r="F16" s="119">
        <v>0</v>
      </c>
      <c r="G16" s="14">
        <v>24725</v>
      </c>
      <c r="H16" s="14">
        <v>89988</v>
      </c>
      <c r="I16" s="14">
        <v>87677</v>
      </c>
      <c r="J16" s="14">
        <v>152831</v>
      </c>
      <c r="K16" s="42">
        <v>32241</v>
      </c>
      <c r="L16" s="54">
        <v>79097</v>
      </c>
      <c r="M16" s="56">
        <v>84128</v>
      </c>
    </row>
    <row r="17" spans="2:14" x14ac:dyDescent="0.25">
      <c r="B17" s="5" t="s">
        <v>5</v>
      </c>
      <c r="C17" s="71">
        <v>26070</v>
      </c>
      <c r="D17" s="14">
        <v>74352</v>
      </c>
      <c r="E17" s="14">
        <v>66784</v>
      </c>
      <c r="F17" s="119">
        <v>0</v>
      </c>
      <c r="G17" s="14">
        <v>24725</v>
      </c>
      <c r="H17" s="14">
        <v>89988</v>
      </c>
      <c r="I17" s="14">
        <v>87677</v>
      </c>
      <c r="J17" s="14">
        <v>152827</v>
      </c>
      <c r="K17" s="42">
        <v>32241</v>
      </c>
      <c r="L17" s="54">
        <v>79097</v>
      </c>
      <c r="M17" s="56">
        <v>84128</v>
      </c>
    </row>
    <row r="18" spans="2:14" x14ac:dyDescent="0.25">
      <c r="B18" s="5" t="s">
        <v>6</v>
      </c>
      <c r="C18" s="71">
        <v>26070</v>
      </c>
      <c r="D18" s="14">
        <v>74352</v>
      </c>
      <c r="E18" s="14">
        <v>66784</v>
      </c>
      <c r="F18" s="119">
        <v>0</v>
      </c>
      <c r="G18" s="14">
        <v>24725</v>
      </c>
      <c r="H18" s="14">
        <v>89988</v>
      </c>
      <c r="I18" s="14">
        <v>87650</v>
      </c>
      <c r="J18" s="14">
        <v>152798</v>
      </c>
      <c r="K18" s="42">
        <v>32241</v>
      </c>
      <c r="L18" s="54">
        <v>79097</v>
      </c>
      <c r="M18" s="56">
        <v>84128</v>
      </c>
    </row>
    <row r="19" spans="2:14" x14ac:dyDescent="0.25">
      <c r="B19" s="5" t="s">
        <v>7</v>
      </c>
      <c r="C19" s="71">
        <v>25901</v>
      </c>
      <c r="D19" s="14">
        <v>74352</v>
      </c>
      <c r="E19" s="14">
        <v>66784</v>
      </c>
      <c r="F19" s="119">
        <v>0</v>
      </c>
      <c r="G19" s="14">
        <v>24725</v>
      </c>
      <c r="H19" s="14">
        <v>89988</v>
      </c>
      <c r="I19" s="14">
        <v>52488</v>
      </c>
      <c r="J19" s="14">
        <v>61144</v>
      </c>
      <c r="K19" s="42">
        <v>14508</v>
      </c>
      <c r="L19" s="54">
        <v>35594</v>
      </c>
      <c r="M19" s="56">
        <v>37858</v>
      </c>
    </row>
    <row r="20" spans="2:14" x14ac:dyDescent="0.25">
      <c r="B20" s="5" t="s">
        <v>8</v>
      </c>
      <c r="C20" s="71">
        <v>25881</v>
      </c>
      <c r="D20" s="14">
        <v>74352</v>
      </c>
      <c r="E20" s="14">
        <v>66784</v>
      </c>
      <c r="F20" s="119">
        <v>0</v>
      </c>
      <c r="G20" s="14">
        <v>24725</v>
      </c>
      <c r="H20" s="14">
        <v>89988</v>
      </c>
      <c r="I20" s="14">
        <v>35189</v>
      </c>
      <c r="J20" s="14">
        <v>91716</v>
      </c>
      <c r="K20" s="42">
        <v>17733</v>
      </c>
      <c r="L20" s="54">
        <v>43503</v>
      </c>
      <c r="M20" s="56">
        <v>46270</v>
      </c>
    </row>
    <row r="21" spans="2:14" x14ac:dyDescent="0.25">
      <c r="B21" s="5" t="s">
        <v>9</v>
      </c>
      <c r="C21" s="71">
        <v>18176</v>
      </c>
      <c r="D21" s="14">
        <v>52046</v>
      </c>
      <c r="E21" s="14">
        <v>46749</v>
      </c>
      <c r="F21" s="119">
        <v>0</v>
      </c>
      <c r="G21" s="14">
        <v>24725</v>
      </c>
      <c r="H21" s="14">
        <v>89988</v>
      </c>
      <c r="I21" s="14">
        <v>126350</v>
      </c>
      <c r="J21" s="14">
        <v>157999</v>
      </c>
      <c r="K21" s="42">
        <v>33380</v>
      </c>
      <c r="L21" s="54">
        <v>79097</v>
      </c>
      <c r="M21" s="56">
        <v>84128</v>
      </c>
    </row>
    <row r="22" spans="2:14" ht="15.75" thickBot="1" x14ac:dyDescent="0.3">
      <c r="B22" s="21" t="s">
        <v>10</v>
      </c>
      <c r="C22" s="59">
        <v>7790</v>
      </c>
      <c r="D22" s="15">
        <v>22306</v>
      </c>
      <c r="E22" s="15">
        <v>20035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45">
        <v>0</v>
      </c>
      <c r="L22" s="57">
        <v>0</v>
      </c>
      <c r="M22" s="58">
        <v>0</v>
      </c>
    </row>
    <row r="23" spans="2:14" s="22" customFormat="1" x14ac:dyDescent="0.25">
      <c r="B23" s="23"/>
      <c r="C23" s="24"/>
      <c r="D23" s="24"/>
      <c r="E23" s="24"/>
      <c r="F23" s="25"/>
      <c r="G23" s="25"/>
      <c r="H23" s="25"/>
      <c r="I23" s="25"/>
      <c r="J23" s="25"/>
      <c r="K23" s="26"/>
      <c r="L23" s="27"/>
      <c r="M23" s="27"/>
    </row>
    <row r="24" spans="2:14" x14ac:dyDescent="0.25">
      <c r="B24" s="95" t="s">
        <v>29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2"/>
    </row>
    <row r="27" spans="2:14" x14ac:dyDescent="0.25">
      <c r="B27" s="94" t="s">
        <v>13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</row>
    <row r="28" spans="2:14" x14ac:dyDescent="0.25">
      <c r="B28" s="94" t="s">
        <v>90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</row>
    <row r="42" spans="1:14" ht="21.75" customHeight="1" x14ac:dyDescent="0.25">
      <c r="B42" s="28"/>
    </row>
    <row r="43" spans="1:14" ht="19.5" customHeight="1" x14ac:dyDescent="0.25">
      <c r="A43" s="95" t="s">
        <v>29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</row>
    <row r="44" spans="1:14" x14ac:dyDescent="0.25">
      <c r="E44" s="13"/>
      <c r="F44" s="13"/>
      <c r="G44" s="13"/>
      <c r="H44" s="13"/>
      <c r="I44" s="13"/>
      <c r="J44" s="13"/>
      <c r="K44" s="13"/>
      <c r="L44" s="13"/>
      <c r="M44" s="13"/>
    </row>
  </sheetData>
  <mergeCells count="11">
    <mergeCell ref="A43:N43"/>
    <mergeCell ref="B7:N7"/>
    <mergeCell ref="B9:N9"/>
    <mergeCell ref="B8:N8"/>
    <mergeCell ref="B27:N27"/>
    <mergeCell ref="B28:N28"/>
    <mergeCell ref="B11:N11"/>
    <mergeCell ref="B12:N12"/>
    <mergeCell ref="B14:B15"/>
    <mergeCell ref="C14:L14"/>
    <mergeCell ref="B24:L24"/>
  </mergeCells>
  <dataValidations count="1">
    <dataValidation type="decimal" allowBlank="1" showInputMessage="1" showErrorMessage="1" errorTitle="CARACTER NO PERMITIDO" error="ESTA CELDA SOLO ACEPTA NUMEROS" sqref="C16:M23">
      <formula1>0</formula1>
      <formula2>1000000000000</formula2>
    </dataValidation>
  </dataValidations>
  <pageMargins left="0.34375" right="5.2083333333333336E-2" top="0.75" bottom="0.75" header="0.3" footer="0.3"/>
  <pageSetup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-0.249977111117893"/>
  </sheetPr>
  <dimension ref="A6:N30"/>
  <sheetViews>
    <sheetView showGridLines="0" view="pageBreakPreview" topLeftCell="A10" zoomScaleNormal="100" zoomScaleSheetLayoutView="100" workbookViewId="0">
      <selection activeCell="K35" sqref="K35"/>
    </sheetView>
  </sheetViews>
  <sheetFormatPr defaultRowHeight="15" x14ac:dyDescent="0.25"/>
  <cols>
    <col min="2" max="2" width="29.28515625" bestFit="1" customWidth="1"/>
  </cols>
  <sheetData>
    <row r="6" spans="1:14" x14ac:dyDescent="0.25">
      <c r="A6" s="93" t="s">
        <v>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x14ac:dyDescent="0.25">
      <c r="A7" s="93" t="s">
        <v>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x14ac:dyDescent="0.25">
      <c r="A8" s="94" t="s">
        <v>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4" x14ac:dyDescent="0.25">
      <c r="E9" s="1"/>
      <c r="F9" s="1"/>
      <c r="G9" s="2"/>
      <c r="H9" s="2"/>
      <c r="I9" s="2"/>
      <c r="J9" s="2"/>
    </row>
    <row r="10" spans="1:14" x14ac:dyDescent="0.25">
      <c r="E10" s="1"/>
      <c r="F10" s="1"/>
      <c r="G10" s="2"/>
      <c r="H10" s="2"/>
      <c r="I10" s="2"/>
      <c r="J10" s="2"/>
    </row>
    <row r="11" spans="1:14" x14ac:dyDescent="0.25">
      <c r="A11" s="94" t="s">
        <v>36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  <row r="12" spans="1:14" x14ac:dyDescent="0.25">
      <c r="A12" s="94" t="s">
        <v>90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</row>
    <row r="13" spans="1:14" ht="15.75" thickBot="1" x14ac:dyDescent="0.3"/>
    <row r="14" spans="1:14" ht="15.75" thickBot="1" x14ac:dyDescent="0.3">
      <c r="B14" s="98" t="s">
        <v>28</v>
      </c>
      <c r="C14" s="96" t="s">
        <v>14</v>
      </c>
      <c r="D14" s="97"/>
      <c r="E14" s="97"/>
      <c r="F14" s="97"/>
      <c r="G14" s="97"/>
      <c r="H14" s="97"/>
      <c r="I14" s="97"/>
      <c r="J14" s="97"/>
      <c r="K14" s="97"/>
      <c r="L14" s="97"/>
      <c r="M14" s="61"/>
    </row>
    <row r="15" spans="1:14" ht="15.75" thickBot="1" x14ac:dyDescent="0.3">
      <c r="B15" s="99"/>
      <c r="C15" s="79">
        <v>42736</v>
      </c>
      <c r="D15" s="80">
        <v>42767</v>
      </c>
      <c r="E15" s="80">
        <v>42795</v>
      </c>
      <c r="F15" s="80">
        <v>42826</v>
      </c>
      <c r="G15" s="80">
        <v>42856</v>
      </c>
      <c r="H15" s="80">
        <v>42887</v>
      </c>
      <c r="I15" s="80">
        <v>42917</v>
      </c>
      <c r="J15" s="80">
        <v>42948</v>
      </c>
      <c r="K15" s="81">
        <v>42979</v>
      </c>
      <c r="L15" s="81">
        <v>43009</v>
      </c>
      <c r="M15" s="82">
        <v>43040</v>
      </c>
    </row>
    <row r="16" spans="1:14" x14ac:dyDescent="0.25">
      <c r="B16" s="76" t="s">
        <v>15</v>
      </c>
      <c r="C16" s="71">
        <v>21546</v>
      </c>
      <c r="D16" s="14">
        <v>17036</v>
      </c>
      <c r="E16" s="14">
        <v>27598</v>
      </c>
      <c r="F16" s="14">
        <v>24302</v>
      </c>
      <c r="G16" s="14">
        <v>24679</v>
      </c>
      <c r="H16" s="14">
        <v>3494</v>
      </c>
      <c r="I16" s="54">
        <v>200</v>
      </c>
      <c r="J16" s="54">
        <v>4149</v>
      </c>
      <c r="K16" s="43">
        <v>6681</v>
      </c>
      <c r="L16" s="54">
        <v>67226</v>
      </c>
      <c r="M16" s="56">
        <v>58682</v>
      </c>
    </row>
    <row r="17" spans="1:13" x14ac:dyDescent="0.25">
      <c r="B17" s="77" t="s">
        <v>16</v>
      </c>
      <c r="C17" s="71">
        <v>4401</v>
      </c>
      <c r="D17" s="14">
        <v>2771</v>
      </c>
      <c r="E17" s="14">
        <v>3062</v>
      </c>
      <c r="F17" s="14">
        <v>7104</v>
      </c>
      <c r="G17" s="14">
        <v>4526</v>
      </c>
      <c r="H17" s="14">
        <v>210</v>
      </c>
      <c r="I17" s="54">
        <v>164</v>
      </c>
      <c r="J17" s="54">
        <v>56</v>
      </c>
      <c r="K17" s="43">
        <v>858</v>
      </c>
      <c r="L17" s="54">
        <v>4379</v>
      </c>
      <c r="M17" s="56">
        <v>13052</v>
      </c>
    </row>
    <row r="18" spans="1:13" x14ac:dyDescent="0.25">
      <c r="B18" s="77" t="s">
        <v>17</v>
      </c>
      <c r="C18" s="71">
        <v>459</v>
      </c>
      <c r="D18" s="14">
        <v>673</v>
      </c>
      <c r="E18" s="14">
        <v>587</v>
      </c>
      <c r="F18" s="14">
        <v>281</v>
      </c>
      <c r="G18" s="14">
        <v>626</v>
      </c>
      <c r="H18" s="14">
        <v>20</v>
      </c>
      <c r="I18" s="54">
        <v>12</v>
      </c>
      <c r="J18" s="54">
        <v>7</v>
      </c>
      <c r="K18" s="43">
        <v>93</v>
      </c>
      <c r="L18" s="54">
        <v>602</v>
      </c>
      <c r="M18" s="56">
        <v>875</v>
      </c>
    </row>
    <row r="19" spans="1:13" x14ac:dyDescent="0.25">
      <c r="B19" s="77" t="s">
        <v>18</v>
      </c>
      <c r="C19" s="71">
        <v>5086</v>
      </c>
      <c r="D19" s="14">
        <v>2985</v>
      </c>
      <c r="E19" s="14">
        <v>4569</v>
      </c>
      <c r="F19" s="14">
        <v>9848</v>
      </c>
      <c r="G19" s="14">
        <v>5478</v>
      </c>
      <c r="H19" s="14">
        <v>191</v>
      </c>
      <c r="I19" s="54">
        <v>164</v>
      </c>
      <c r="J19" s="54">
        <v>56</v>
      </c>
      <c r="K19" s="43">
        <v>1208</v>
      </c>
      <c r="L19" s="54">
        <v>6881</v>
      </c>
      <c r="M19" s="56">
        <v>12898</v>
      </c>
    </row>
    <row r="20" spans="1:13" x14ac:dyDescent="0.25">
      <c r="B20" s="77" t="s">
        <v>19</v>
      </c>
      <c r="C20" s="71">
        <v>2010</v>
      </c>
      <c r="D20" s="14">
        <v>991</v>
      </c>
      <c r="E20" s="14">
        <v>1426</v>
      </c>
      <c r="F20" s="14">
        <v>1333</v>
      </c>
      <c r="G20" s="14">
        <v>1824</v>
      </c>
      <c r="H20" s="14">
        <v>65</v>
      </c>
      <c r="I20" s="54">
        <v>32</v>
      </c>
      <c r="J20" s="54">
        <v>8</v>
      </c>
      <c r="K20" s="43">
        <v>258</v>
      </c>
      <c r="L20" s="54">
        <v>1189</v>
      </c>
      <c r="M20" s="56">
        <v>1486</v>
      </c>
    </row>
    <row r="21" spans="1:13" x14ac:dyDescent="0.25">
      <c r="B21" s="77" t="s">
        <v>20</v>
      </c>
      <c r="C21" s="71">
        <v>404</v>
      </c>
      <c r="D21" s="14">
        <v>262</v>
      </c>
      <c r="E21" s="14">
        <v>260</v>
      </c>
      <c r="F21" s="14">
        <v>279</v>
      </c>
      <c r="G21" s="14">
        <v>312</v>
      </c>
      <c r="H21" s="14">
        <v>41</v>
      </c>
      <c r="I21" s="54">
        <v>1</v>
      </c>
      <c r="J21" s="54">
        <v>6</v>
      </c>
      <c r="K21" s="43">
        <v>31</v>
      </c>
      <c r="L21" s="54">
        <v>236</v>
      </c>
      <c r="M21" s="56">
        <v>281</v>
      </c>
    </row>
    <row r="22" spans="1:13" x14ac:dyDescent="0.25">
      <c r="B22" s="77" t="s">
        <v>21</v>
      </c>
      <c r="C22" s="71">
        <v>2230</v>
      </c>
      <c r="D22" s="14">
        <v>1523</v>
      </c>
      <c r="E22" s="14">
        <v>756</v>
      </c>
      <c r="F22" s="14">
        <v>1937</v>
      </c>
      <c r="G22" s="14">
        <v>2389</v>
      </c>
      <c r="H22" s="14">
        <v>0</v>
      </c>
      <c r="I22" s="54">
        <v>8</v>
      </c>
      <c r="J22" s="54">
        <v>161</v>
      </c>
      <c r="K22" s="43">
        <v>890</v>
      </c>
      <c r="L22" s="54">
        <v>1786</v>
      </c>
      <c r="M22" s="56">
        <v>1313</v>
      </c>
    </row>
    <row r="23" spans="1:13" x14ac:dyDescent="0.25">
      <c r="B23" s="77" t="s">
        <v>22</v>
      </c>
      <c r="C23" s="71">
        <v>2221</v>
      </c>
      <c r="D23" s="14">
        <v>719</v>
      </c>
      <c r="E23" s="14">
        <v>1508</v>
      </c>
      <c r="F23" s="14">
        <v>1655</v>
      </c>
      <c r="G23" s="14">
        <v>2452</v>
      </c>
      <c r="H23" s="14">
        <v>43</v>
      </c>
      <c r="I23" s="54">
        <v>62</v>
      </c>
      <c r="J23" s="54">
        <v>7</v>
      </c>
      <c r="K23" s="43">
        <v>282</v>
      </c>
      <c r="L23" s="54">
        <v>2013</v>
      </c>
      <c r="M23" s="56">
        <v>1330</v>
      </c>
    </row>
    <row r="24" spans="1:13" x14ac:dyDescent="0.25">
      <c r="B24" s="77" t="s">
        <v>23</v>
      </c>
      <c r="C24" s="71">
        <v>257</v>
      </c>
      <c r="D24" s="14">
        <v>169</v>
      </c>
      <c r="E24" s="14">
        <v>139</v>
      </c>
      <c r="F24" s="14">
        <v>261</v>
      </c>
      <c r="G24" s="14">
        <v>326</v>
      </c>
      <c r="H24" s="14">
        <v>1</v>
      </c>
      <c r="I24" s="54">
        <v>0</v>
      </c>
      <c r="J24" s="54">
        <v>4</v>
      </c>
      <c r="K24" s="43">
        <v>23</v>
      </c>
      <c r="L24" s="54">
        <v>160</v>
      </c>
      <c r="M24" s="56">
        <v>207</v>
      </c>
    </row>
    <row r="25" spans="1:13" x14ac:dyDescent="0.25">
      <c r="B25" s="77" t="s">
        <v>24</v>
      </c>
      <c r="C25" s="71">
        <v>1877</v>
      </c>
      <c r="D25" s="14">
        <v>900</v>
      </c>
      <c r="E25" s="14">
        <v>1168</v>
      </c>
      <c r="F25" s="14">
        <v>1480</v>
      </c>
      <c r="G25" s="14">
        <v>1824</v>
      </c>
      <c r="H25" s="14">
        <v>68</v>
      </c>
      <c r="I25" s="54">
        <v>4</v>
      </c>
      <c r="J25" s="54">
        <v>76</v>
      </c>
      <c r="K25" s="43">
        <v>307</v>
      </c>
      <c r="L25" s="54">
        <v>1646</v>
      </c>
      <c r="M25" s="56">
        <v>1615</v>
      </c>
    </row>
    <row r="26" spans="1:13" x14ac:dyDescent="0.25">
      <c r="B26" s="77" t="s">
        <v>25</v>
      </c>
      <c r="C26" s="71">
        <v>318</v>
      </c>
      <c r="D26" s="14">
        <v>390</v>
      </c>
      <c r="E26" s="14">
        <v>440</v>
      </c>
      <c r="F26" s="14">
        <v>278</v>
      </c>
      <c r="G26" s="14">
        <v>684</v>
      </c>
      <c r="H26" s="14">
        <v>0</v>
      </c>
      <c r="I26" s="54">
        <v>0</v>
      </c>
      <c r="J26" s="54">
        <v>0</v>
      </c>
      <c r="K26" s="43">
        <v>10</v>
      </c>
      <c r="L26" s="54">
        <v>913</v>
      </c>
      <c r="M26" s="56">
        <v>1299</v>
      </c>
    </row>
    <row r="27" spans="1:13" x14ac:dyDescent="0.25">
      <c r="B27" s="77" t="s">
        <v>26</v>
      </c>
      <c r="C27" s="71">
        <v>2797</v>
      </c>
      <c r="D27" s="14">
        <v>1731</v>
      </c>
      <c r="E27" s="14">
        <v>1836</v>
      </c>
      <c r="F27" s="14">
        <v>2602</v>
      </c>
      <c r="G27" s="14">
        <v>2772</v>
      </c>
      <c r="H27" s="14">
        <v>56</v>
      </c>
      <c r="I27" s="54">
        <v>164</v>
      </c>
      <c r="J27" s="54">
        <v>55</v>
      </c>
      <c r="K27" s="43">
        <v>640</v>
      </c>
      <c r="L27" s="54">
        <v>2376</v>
      </c>
      <c r="M27" s="56">
        <v>1667</v>
      </c>
    </row>
    <row r="28" spans="1:13" ht="15.75" thickBot="1" x14ac:dyDescent="0.3">
      <c r="B28" s="78" t="s">
        <v>27</v>
      </c>
      <c r="C28" s="59">
        <v>702</v>
      </c>
      <c r="D28" s="15">
        <v>530</v>
      </c>
      <c r="E28" s="15">
        <v>13320</v>
      </c>
      <c r="F28" s="15">
        <v>7478</v>
      </c>
      <c r="G28" s="15">
        <v>5575</v>
      </c>
      <c r="H28" s="15">
        <v>0</v>
      </c>
      <c r="I28" s="57">
        <v>204</v>
      </c>
      <c r="J28" s="57">
        <v>0</v>
      </c>
      <c r="K28" s="46">
        <v>3348</v>
      </c>
      <c r="L28" s="57">
        <v>67213</v>
      </c>
      <c r="M28" s="58">
        <v>23555</v>
      </c>
    </row>
    <row r="30" spans="1:13" x14ac:dyDescent="0.25">
      <c r="A30" s="28"/>
      <c r="B30" s="95" t="s">
        <v>30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60"/>
    </row>
  </sheetData>
  <mergeCells count="8">
    <mergeCell ref="A6:N6"/>
    <mergeCell ref="A7:N7"/>
    <mergeCell ref="A8:N8"/>
    <mergeCell ref="B14:B15"/>
    <mergeCell ref="B30:L30"/>
    <mergeCell ref="C14:L14"/>
    <mergeCell ref="A11:N11"/>
    <mergeCell ref="A12:N12"/>
  </mergeCells>
  <dataValidations count="1">
    <dataValidation type="decimal" allowBlank="1" showInputMessage="1" showErrorMessage="1" errorTitle="CARACTER NO PERMITIDO" error="ESTA CELDA SOLO ACEPTA NUMEROS" sqref="C16:M28">
      <formula1>0</formula1>
      <formula2>1000000000000</formula2>
    </dataValidation>
  </dataValidations>
  <pageMargins left="0.7" right="0.7" top="0.75" bottom="0.75" header="0.3" footer="0.3"/>
  <pageSetup scale="6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J12"/>
  <sheetViews>
    <sheetView workbookViewId="0">
      <selection activeCell="D12" sqref="D12"/>
    </sheetView>
  </sheetViews>
  <sheetFormatPr defaultRowHeight="15" x14ac:dyDescent="0.25"/>
  <sheetData>
    <row r="1" spans="3:10" ht="15.75" thickBot="1" x14ac:dyDescent="0.3"/>
    <row r="2" spans="3:10" ht="15.75" thickBot="1" x14ac:dyDescent="0.3">
      <c r="C2" s="3">
        <v>42736</v>
      </c>
      <c r="D2" s="9">
        <v>25966</v>
      </c>
      <c r="F2" s="10">
        <v>42736</v>
      </c>
      <c r="G2" s="11">
        <v>4385</v>
      </c>
      <c r="I2" s="10">
        <v>42736</v>
      </c>
      <c r="J2" s="11">
        <v>0</v>
      </c>
    </row>
    <row r="3" spans="3:10" ht="15.75" thickBot="1" x14ac:dyDescent="0.3">
      <c r="C3" s="3">
        <v>42767</v>
      </c>
      <c r="D3" s="4">
        <v>74352</v>
      </c>
      <c r="F3" s="10">
        <v>42767</v>
      </c>
      <c r="G3" s="11">
        <v>2923</v>
      </c>
      <c r="I3" s="10">
        <v>42767</v>
      </c>
      <c r="J3" s="11">
        <v>0</v>
      </c>
    </row>
    <row r="4" spans="3:10" ht="15.75" thickBot="1" x14ac:dyDescent="0.3">
      <c r="C4" s="3">
        <v>42795</v>
      </c>
      <c r="D4" s="4">
        <v>66784</v>
      </c>
      <c r="F4" s="10">
        <v>42795</v>
      </c>
      <c r="G4" s="11">
        <v>4654</v>
      </c>
      <c r="I4" s="10">
        <v>42795</v>
      </c>
      <c r="J4" s="11">
        <v>1840000</v>
      </c>
    </row>
    <row r="5" spans="3:10" ht="15.75" thickBot="1" x14ac:dyDescent="0.3">
      <c r="C5" s="3">
        <v>42826</v>
      </c>
      <c r="D5" s="4">
        <v>0</v>
      </c>
      <c r="F5" s="10">
        <v>42826</v>
      </c>
      <c r="G5" s="11">
        <v>8422</v>
      </c>
      <c r="I5" s="10">
        <v>42826</v>
      </c>
      <c r="J5" s="11">
        <v>2355</v>
      </c>
    </row>
    <row r="6" spans="3:10" ht="15.75" thickBot="1" x14ac:dyDescent="0.3">
      <c r="C6" s="3">
        <v>42856</v>
      </c>
      <c r="D6" s="4">
        <v>24725</v>
      </c>
      <c r="F6" s="10">
        <v>42856</v>
      </c>
      <c r="G6" s="11">
        <v>6216</v>
      </c>
      <c r="I6" s="10">
        <v>42856</v>
      </c>
      <c r="J6" s="11">
        <v>5556</v>
      </c>
    </row>
    <row r="7" spans="3:10" ht="15.75" thickBot="1" x14ac:dyDescent="0.3">
      <c r="C7" s="3">
        <v>42887</v>
      </c>
      <c r="D7" s="4">
        <v>89988</v>
      </c>
      <c r="F7" s="10">
        <v>42887</v>
      </c>
      <c r="G7" s="11">
        <v>2713</v>
      </c>
      <c r="I7" s="10">
        <v>42887</v>
      </c>
      <c r="J7" s="11">
        <v>61644</v>
      </c>
    </row>
    <row r="8" spans="3:10" ht="15.75" thickBot="1" x14ac:dyDescent="0.3">
      <c r="C8" s="3">
        <v>42917</v>
      </c>
      <c r="D8" s="4">
        <v>126350</v>
      </c>
      <c r="F8" s="10">
        <v>42917</v>
      </c>
      <c r="G8" s="12">
        <v>213</v>
      </c>
      <c r="I8" s="10">
        <v>42917</v>
      </c>
      <c r="J8" s="12">
        <v>144508</v>
      </c>
    </row>
    <row r="9" spans="3:10" ht="15.75" thickBot="1" x14ac:dyDescent="0.3">
      <c r="C9" s="3">
        <v>42948</v>
      </c>
      <c r="D9" s="6">
        <v>157999</v>
      </c>
      <c r="F9" s="10">
        <v>42948</v>
      </c>
      <c r="G9" s="12">
        <v>8</v>
      </c>
      <c r="I9" s="10">
        <v>42948</v>
      </c>
      <c r="J9" s="12">
        <v>8859</v>
      </c>
    </row>
    <row r="10" spans="3:10" ht="15.75" thickBot="1" x14ac:dyDescent="0.3">
      <c r="C10" s="3">
        <v>42979</v>
      </c>
      <c r="D10" s="6">
        <v>33380</v>
      </c>
      <c r="F10" s="10">
        <v>42979</v>
      </c>
      <c r="G10" s="12">
        <v>3202</v>
      </c>
      <c r="I10" s="10">
        <v>42979</v>
      </c>
      <c r="J10" s="12">
        <v>22166</v>
      </c>
    </row>
    <row r="11" spans="3:10" ht="15.75" thickBot="1" x14ac:dyDescent="0.3">
      <c r="C11" s="3">
        <v>43009</v>
      </c>
      <c r="D11" s="6">
        <v>79097</v>
      </c>
      <c r="F11" s="10">
        <v>43009</v>
      </c>
      <c r="G11" s="12">
        <v>7158</v>
      </c>
      <c r="I11" s="10">
        <v>43009</v>
      </c>
      <c r="J11" s="12">
        <v>1832826</v>
      </c>
    </row>
    <row r="12" spans="3:10" ht="15.75" thickBot="1" x14ac:dyDescent="0.3">
      <c r="C12" s="3">
        <v>43040</v>
      </c>
      <c r="D12" s="12">
        <v>84128</v>
      </c>
      <c r="F12" s="10">
        <v>43040</v>
      </c>
      <c r="G12" s="12">
        <v>4141</v>
      </c>
      <c r="I12" s="10">
        <v>43040</v>
      </c>
      <c r="J12" s="12">
        <v>0</v>
      </c>
    </row>
  </sheetData>
  <dataValidations count="1">
    <dataValidation type="decimal" allowBlank="1" showInputMessage="1" showErrorMessage="1" errorTitle="CARACTER NO PERMITIDO" error="ESTA CELDA SOLO ACEPTA NUMEROS" sqref="D2:D9 J11:J12 J2:J9 G2:G12 D12">
      <formula1>0</formula1>
      <formula2>1000000000000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59999389629810485"/>
  </sheetPr>
  <dimension ref="A5:N47"/>
  <sheetViews>
    <sheetView showGridLines="0" view="pageBreakPreview" topLeftCell="A10" zoomScaleNormal="100" zoomScaleSheetLayoutView="100" workbookViewId="0">
      <selection activeCell="M27" sqref="M27"/>
    </sheetView>
  </sheetViews>
  <sheetFormatPr defaultRowHeight="15" x14ac:dyDescent="0.25"/>
  <cols>
    <col min="1" max="1" width="6.140625" customWidth="1"/>
    <col min="2" max="2" width="28.5703125" customWidth="1"/>
    <col min="3" max="3" width="7" customWidth="1"/>
    <col min="4" max="4" width="7.140625" customWidth="1"/>
    <col min="5" max="5" width="7.7109375" customWidth="1"/>
    <col min="6" max="6" width="7.85546875" customWidth="1"/>
    <col min="7" max="7" width="8" customWidth="1"/>
    <col min="8" max="8" width="7.28515625" customWidth="1"/>
    <col min="9" max="9" width="7" customWidth="1"/>
    <col min="10" max="10" width="7.28515625" customWidth="1"/>
    <col min="11" max="12" width="7.85546875" customWidth="1"/>
    <col min="13" max="13" width="7.42578125" customWidth="1"/>
  </cols>
  <sheetData>
    <row r="5" spans="1:14" x14ac:dyDescent="0.25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x14ac:dyDescent="0.25">
      <c r="A6" s="93" t="s">
        <v>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x14ac:dyDescent="0.25">
      <c r="A7" s="94" t="s">
        <v>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x14ac:dyDescent="0.25">
      <c r="E8" s="1"/>
      <c r="F8" s="1"/>
      <c r="G8" s="2"/>
      <c r="H8" s="2"/>
      <c r="I8" s="2"/>
      <c r="J8" s="2"/>
    </row>
    <row r="9" spans="1:14" x14ac:dyDescent="0.25">
      <c r="A9" s="94" t="s">
        <v>37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</row>
    <row r="10" spans="1:14" x14ac:dyDescent="0.25">
      <c r="A10" s="94" t="s">
        <v>90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14" ht="15.75" thickBot="1" x14ac:dyDescent="0.3"/>
    <row r="12" spans="1:14" ht="15.75" thickBot="1" x14ac:dyDescent="0.3">
      <c r="B12" s="100" t="s">
        <v>28</v>
      </c>
      <c r="C12" s="102" t="s">
        <v>31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35"/>
    </row>
    <row r="13" spans="1:14" x14ac:dyDescent="0.25">
      <c r="B13" s="101"/>
      <c r="C13" s="73">
        <v>42736</v>
      </c>
      <c r="D13" s="74">
        <v>42767</v>
      </c>
      <c r="E13" s="74">
        <v>42795</v>
      </c>
      <c r="F13" s="74">
        <v>42826</v>
      </c>
      <c r="G13" s="74">
        <v>42856</v>
      </c>
      <c r="H13" s="74">
        <v>42887</v>
      </c>
      <c r="I13" s="74">
        <v>42917</v>
      </c>
      <c r="J13" s="74">
        <v>42948</v>
      </c>
      <c r="K13" s="74">
        <v>42979</v>
      </c>
      <c r="L13" s="74">
        <v>43009</v>
      </c>
      <c r="M13" s="75">
        <v>43040</v>
      </c>
      <c r="N13" s="28"/>
    </row>
    <row r="14" spans="1:14" x14ac:dyDescent="0.25">
      <c r="B14" s="31" t="s">
        <v>32</v>
      </c>
      <c r="C14" s="48">
        <v>11</v>
      </c>
      <c r="D14" s="42">
        <v>5</v>
      </c>
      <c r="E14" s="42">
        <v>7</v>
      </c>
      <c r="F14" s="42">
        <v>99</v>
      </c>
      <c r="G14" s="42">
        <v>258</v>
      </c>
      <c r="H14" s="42">
        <v>8</v>
      </c>
      <c r="I14" s="43">
        <v>213</v>
      </c>
      <c r="J14" s="43">
        <v>8</v>
      </c>
      <c r="K14" s="43">
        <v>11</v>
      </c>
      <c r="L14" s="43">
        <v>326</v>
      </c>
      <c r="M14" s="56">
        <v>199</v>
      </c>
    </row>
    <row r="15" spans="1:14" x14ac:dyDescent="0.25">
      <c r="B15" s="31" t="s">
        <v>33</v>
      </c>
      <c r="C15" s="48">
        <v>0</v>
      </c>
      <c r="D15" s="42">
        <v>0</v>
      </c>
      <c r="E15" s="42">
        <v>0</v>
      </c>
      <c r="F15" s="42">
        <v>2</v>
      </c>
      <c r="G15" s="42">
        <v>1</v>
      </c>
      <c r="H15" s="42">
        <v>2</v>
      </c>
      <c r="I15" s="43">
        <v>0</v>
      </c>
      <c r="J15" s="43">
        <v>0</v>
      </c>
      <c r="K15" s="43">
        <v>0</v>
      </c>
      <c r="L15" s="43">
        <v>0</v>
      </c>
      <c r="M15" s="56">
        <v>0</v>
      </c>
    </row>
    <row r="16" spans="1:14" ht="15.75" thickBot="1" x14ac:dyDescent="0.3">
      <c r="B16" s="33" t="s">
        <v>34</v>
      </c>
      <c r="C16" s="49">
        <v>4374</v>
      </c>
      <c r="D16" s="45">
        <v>2918</v>
      </c>
      <c r="E16" s="45">
        <v>4647</v>
      </c>
      <c r="F16" s="45">
        <v>8321</v>
      </c>
      <c r="G16" s="45">
        <v>5957</v>
      </c>
      <c r="H16" s="45">
        <v>2705</v>
      </c>
      <c r="I16" s="46">
        <v>0</v>
      </c>
      <c r="J16" s="46">
        <v>0</v>
      </c>
      <c r="K16" s="46">
        <v>3191</v>
      </c>
      <c r="L16" s="46">
        <v>6836</v>
      </c>
      <c r="M16" s="58">
        <v>3942</v>
      </c>
    </row>
    <row r="18" spans="1:14" x14ac:dyDescent="0.25">
      <c r="A18" s="95" t="s">
        <v>35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</row>
    <row r="21" spans="1:14" x14ac:dyDescent="0.25">
      <c r="A21" s="94" t="s">
        <v>38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</row>
    <row r="22" spans="1:14" x14ac:dyDescent="0.25">
      <c r="A22" s="94" t="s">
        <v>90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</row>
    <row r="44" spans="1:14" x14ac:dyDescent="0.25">
      <c r="A44" s="95" t="s">
        <v>35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</row>
    <row r="46" spans="1:14" x14ac:dyDescent="0.25">
      <c r="A46" s="28"/>
      <c r="B46" s="95"/>
      <c r="C46" s="95"/>
    </row>
    <row r="47" spans="1:14" x14ac:dyDescent="0.25">
      <c r="A47" s="28"/>
      <c r="B47" s="95"/>
      <c r="C47" s="95"/>
    </row>
  </sheetData>
  <mergeCells count="13">
    <mergeCell ref="B47:C47"/>
    <mergeCell ref="B12:B13"/>
    <mergeCell ref="C12:M12"/>
    <mergeCell ref="B46:C46"/>
    <mergeCell ref="A18:N18"/>
    <mergeCell ref="A21:N21"/>
    <mergeCell ref="A22:N22"/>
    <mergeCell ref="A44:N44"/>
    <mergeCell ref="A5:N5"/>
    <mergeCell ref="A6:N6"/>
    <mergeCell ref="A7:N7"/>
    <mergeCell ref="A9:N9"/>
    <mergeCell ref="A10:N10"/>
  </mergeCells>
  <dataValidations count="1">
    <dataValidation type="decimal" allowBlank="1" showInputMessage="1" showErrorMessage="1" errorTitle="CARACTER NO PERMITIDO" error="ESTA CELDA SOLO ACEPTA NUMEROS" sqref="C14:M16">
      <formula1>0</formula1>
      <formula2>1000000000000</formula2>
    </dataValidation>
  </dataValidations>
  <pageMargins left="0.7" right="0.7" top="0.75" bottom="0.75" header="0.3" footer="0.3"/>
  <pageSetup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8" tint="0.39997558519241921"/>
  </sheetPr>
  <dimension ref="A5:N69"/>
  <sheetViews>
    <sheetView showGridLines="0" view="pageBreakPreview" zoomScaleNormal="100" zoomScaleSheetLayoutView="100" workbookViewId="0">
      <selection activeCell="M43" sqref="M43"/>
    </sheetView>
  </sheetViews>
  <sheetFormatPr defaultRowHeight="15" x14ac:dyDescent="0.25"/>
  <cols>
    <col min="2" max="2" width="29.5703125" customWidth="1"/>
    <col min="3" max="3" width="7.140625" customWidth="1"/>
    <col min="4" max="4" width="6.85546875" customWidth="1"/>
    <col min="5" max="5" width="8.5703125" customWidth="1"/>
    <col min="6" max="6" width="7.5703125" customWidth="1"/>
    <col min="7" max="7" width="7.42578125" customWidth="1"/>
    <col min="8" max="8" width="6.42578125" customWidth="1"/>
    <col min="9" max="9" width="7.5703125" customWidth="1"/>
    <col min="10" max="10" width="7.140625" customWidth="1"/>
    <col min="11" max="11" width="6.7109375" customWidth="1"/>
    <col min="12" max="13" width="9.140625" customWidth="1"/>
  </cols>
  <sheetData>
    <row r="5" spans="1:14" x14ac:dyDescent="0.25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x14ac:dyDescent="0.25">
      <c r="A6" s="93" t="s">
        <v>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x14ac:dyDescent="0.25">
      <c r="A7" s="94" t="s">
        <v>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x14ac:dyDescent="0.25">
      <c r="E8" s="1"/>
      <c r="F8" s="1"/>
      <c r="G8" s="2"/>
      <c r="H8" s="2"/>
      <c r="I8" s="2"/>
      <c r="J8" s="2"/>
    </row>
    <row r="9" spans="1:14" x14ac:dyDescent="0.25">
      <c r="E9" s="1"/>
      <c r="F9" s="1"/>
      <c r="G9" s="2"/>
      <c r="H9" s="2"/>
      <c r="I9" s="2"/>
      <c r="J9" s="2"/>
    </row>
    <row r="10" spans="1:14" x14ac:dyDescent="0.25">
      <c r="A10" s="94" t="s">
        <v>46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14" x14ac:dyDescent="0.25">
      <c r="A11" s="94" t="s">
        <v>90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  <row r="12" spans="1:14" ht="15.75" thickBot="1" x14ac:dyDescent="0.3"/>
    <row r="13" spans="1:14" ht="15.75" thickBot="1" x14ac:dyDescent="0.3">
      <c r="B13" s="105" t="s">
        <v>28</v>
      </c>
      <c r="C13" s="107" t="s">
        <v>3</v>
      </c>
      <c r="D13" s="108"/>
      <c r="E13" s="108"/>
      <c r="F13" s="108"/>
      <c r="G13" s="108"/>
      <c r="H13" s="108"/>
      <c r="I13" s="108"/>
      <c r="J13" s="108"/>
      <c r="K13" s="108"/>
      <c r="L13" s="108"/>
      <c r="M13" s="62"/>
      <c r="N13" s="40"/>
    </row>
    <row r="14" spans="1:14" x14ac:dyDescent="0.25">
      <c r="B14" s="106"/>
      <c r="C14" s="85">
        <v>42736</v>
      </c>
      <c r="D14" s="81">
        <v>42767</v>
      </c>
      <c r="E14" s="81">
        <v>42795</v>
      </c>
      <c r="F14" s="81">
        <v>42826</v>
      </c>
      <c r="G14" s="81">
        <v>42856</v>
      </c>
      <c r="H14" s="81">
        <v>42887</v>
      </c>
      <c r="I14" s="81">
        <v>42917</v>
      </c>
      <c r="J14" s="81">
        <v>42948</v>
      </c>
      <c r="K14" s="81">
        <v>42979</v>
      </c>
      <c r="L14" s="81">
        <v>43009</v>
      </c>
      <c r="M14" s="82">
        <v>43040</v>
      </c>
    </row>
    <row r="15" spans="1:14" x14ac:dyDescent="0.25">
      <c r="B15" s="36" t="s">
        <v>39</v>
      </c>
      <c r="C15" s="48">
        <v>0</v>
      </c>
      <c r="D15" s="42">
        <v>0</v>
      </c>
      <c r="E15" s="42">
        <v>0</v>
      </c>
      <c r="F15" s="42">
        <v>2355</v>
      </c>
      <c r="G15" s="42">
        <v>5556</v>
      </c>
      <c r="H15" s="42">
        <v>61644</v>
      </c>
      <c r="I15" s="43">
        <v>144508</v>
      </c>
      <c r="J15" s="43">
        <v>8359</v>
      </c>
      <c r="K15" s="43">
        <v>22166</v>
      </c>
      <c r="L15" s="43">
        <f>60+36+21+38+42+21+27</f>
        <v>245</v>
      </c>
      <c r="M15" s="83">
        <v>0</v>
      </c>
    </row>
    <row r="16" spans="1:14" x14ac:dyDescent="0.25">
      <c r="B16" s="36" t="s">
        <v>40</v>
      </c>
      <c r="C16" s="48">
        <v>0</v>
      </c>
      <c r="D16" s="42">
        <v>0</v>
      </c>
      <c r="E16" s="42">
        <v>1840000</v>
      </c>
      <c r="F16" s="42">
        <v>1000</v>
      </c>
      <c r="G16" s="42">
        <v>0</v>
      </c>
      <c r="H16" s="42">
        <v>0</v>
      </c>
      <c r="I16" s="43">
        <v>200</v>
      </c>
      <c r="J16" s="43">
        <v>500</v>
      </c>
      <c r="K16" s="43">
        <v>0</v>
      </c>
      <c r="L16" s="43">
        <v>1830717</v>
      </c>
      <c r="M16" s="83">
        <v>0</v>
      </c>
    </row>
    <row r="17" spans="1:14" x14ac:dyDescent="0.25">
      <c r="B17" s="36" t="s">
        <v>41</v>
      </c>
      <c r="C17" s="48">
        <v>0</v>
      </c>
      <c r="D17" s="42">
        <v>0</v>
      </c>
      <c r="E17" s="42">
        <v>0</v>
      </c>
      <c r="F17" s="42">
        <v>981</v>
      </c>
      <c r="G17" s="42">
        <v>588</v>
      </c>
      <c r="H17" s="42">
        <v>0</v>
      </c>
      <c r="I17" s="42">
        <v>0</v>
      </c>
      <c r="J17" s="42">
        <v>0</v>
      </c>
      <c r="K17" s="42">
        <v>0</v>
      </c>
      <c r="L17" s="43">
        <f>1118+746</f>
        <v>1864</v>
      </c>
      <c r="M17" s="83">
        <v>0</v>
      </c>
    </row>
    <row r="18" spans="1:14" x14ac:dyDescent="0.25">
      <c r="B18" s="36" t="s">
        <v>42</v>
      </c>
      <c r="C18" s="48">
        <v>0</v>
      </c>
      <c r="D18" s="42">
        <v>0</v>
      </c>
      <c r="E18" s="42">
        <v>0</v>
      </c>
      <c r="F18" s="42">
        <v>96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3">
        <v>0</v>
      </c>
      <c r="M18" s="83">
        <v>0</v>
      </c>
    </row>
    <row r="19" spans="1:14" x14ac:dyDescent="0.25">
      <c r="B19" s="36" t="s">
        <v>43</v>
      </c>
      <c r="C19" s="48">
        <v>0</v>
      </c>
      <c r="D19" s="42">
        <v>0</v>
      </c>
      <c r="E19" s="42">
        <v>0</v>
      </c>
      <c r="F19" s="42">
        <v>200</v>
      </c>
      <c r="G19" s="42">
        <v>100</v>
      </c>
      <c r="H19" s="42">
        <v>0</v>
      </c>
      <c r="I19" s="42">
        <v>0</v>
      </c>
      <c r="J19" s="42">
        <v>0</v>
      </c>
      <c r="K19" s="42">
        <v>0</v>
      </c>
      <c r="L19" s="43">
        <v>0</v>
      </c>
      <c r="M19" s="83">
        <v>0</v>
      </c>
    </row>
    <row r="20" spans="1:14" ht="15.75" thickBot="1" x14ac:dyDescent="0.3">
      <c r="B20" s="39" t="s">
        <v>44</v>
      </c>
      <c r="C20" s="49">
        <v>0</v>
      </c>
      <c r="D20" s="45">
        <v>0</v>
      </c>
      <c r="E20" s="45">
        <v>0</v>
      </c>
      <c r="F20" s="45">
        <v>1700</v>
      </c>
      <c r="G20" s="45">
        <v>1300</v>
      </c>
      <c r="H20" s="45">
        <v>0</v>
      </c>
      <c r="I20" s="45">
        <v>0</v>
      </c>
      <c r="J20" s="45">
        <v>0</v>
      </c>
      <c r="K20" s="45">
        <v>0</v>
      </c>
      <c r="L20" s="46">
        <v>0</v>
      </c>
      <c r="M20" s="84">
        <v>0</v>
      </c>
    </row>
    <row r="22" spans="1:14" x14ac:dyDescent="0.25">
      <c r="A22" s="95" t="s">
        <v>45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</row>
    <row r="23" spans="1:14" x14ac:dyDescent="0.25">
      <c r="B23" s="8"/>
      <c r="C23" s="8"/>
      <c r="D23" s="8"/>
    </row>
    <row r="24" spans="1:14" x14ac:dyDescent="0.25">
      <c r="B24" s="8"/>
      <c r="C24" s="8"/>
      <c r="D24" s="8"/>
    </row>
    <row r="25" spans="1:14" x14ac:dyDescent="0.25">
      <c r="A25" s="94" t="s">
        <v>47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</row>
    <row r="26" spans="1:14" x14ac:dyDescent="0.25">
      <c r="A26" s="94" t="s">
        <v>90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</row>
    <row r="46" spans="1:14" x14ac:dyDescent="0.25">
      <c r="A46" s="28"/>
    </row>
    <row r="47" spans="1:14" x14ac:dyDescent="0.25">
      <c r="A47" s="95" t="s">
        <v>45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</row>
    <row r="48" spans="1:14" x14ac:dyDescent="0.25">
      <c r="B48" s="8"/>
      <c r="C48" s="8"/>
      <c r="D48" s="8"/>
    </row>
    <row r="69" spans="2:8" x14ac:dyDescent="0.25">
      <c r="B69" s="94"/>
      <c r="C69" s="94"/>
      <c r="D69" s="94"/>
      <c r="E69" s="94"/>
      <c r="F69" s="94"/>
      <c r="G69" s="94"/>
      <c r="H69" s="94"/>
    </row>
  </sheetData>
  <mergeCells count="12">
    <mergeCell ref="B69:H69"/>
    <mergeCell ref="B13:B14"/>
    <mergeCell ref="C13:L13"/>
    <mergeCell ref="A22:N22"/>
    <mergeCell ref="A25:N25"/>
    <mergeCell ref="A26:N26"/>
    <mergeCell ref="A47:N47"/>
    <mergeCell ref="A5:N5"/>
    <mergeCell ref="A6:N6"/>
    <mergeCell ref="A7:N7"/>
    <mergeCell ref="A10:N10"/>
    <mergeCell ref="A11:N11"/>
  </mergeCells>
  <dataValidations count="1">
    <dataValidation type="decimal" allowBlank="1" showInputMessage="1" showErrorMessage="1" errorTitle="CARACTER NO PERMITIDO" error="ESTA CELDA SOLO ACEPTA NUMEROS" sqref="C15:M20">
      <formula1>0</formula1>
      <formula2>1000000000000</formula2>
    </dataValidation>
  </dataValidations>
  <pageMargins left="0.7" right="0.7" top="0.75" bottom="0.75" header="0.3" footer="0.3"/>
  <pageSetup scale="68" orientation="portrait" r:id="rId1"/>
  <ignoredErrors>
    <ignoredError sqref="L15 L17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0.59999389629810485"/>
  </sheetPr>
  <dimension ref="A5:N22"/>
  <sheetViews>
    <sheetView showGridLines="0" view="pageBreakPreview" zoomScaleNormal="100" zoomScaleSheetLayoutView="100" workbookViewId="0">
      <selection activeCell="K28" sqref="K28"/>
    </sheetView>
  </sheetViews>
  <sheetFormatPr defaultRowHeight="15" x14ac:dyDescent="0.25"/>
  <cols>
    <col min="2" max="2" width="24.28515625" customWidth="1"/>
    <col min="3" max="3" width="7.42578125" customWidth="1"/>
    <col min="4" max="4" width="7.28515625" customWidth="1"/>
    <col min="5" max="5" width="7" customWidth="1"/>
    <col min="6" max="7" width="7.42578125" customWidth="1"/>
    <col min="8" max="8" width="7" customWidth="1"/>
    <col min="9" max="9" width="6.7109375" customWidth="1"/>
    <col min="10" max="10" width="7.42578125" customWidth="1"/>
    <col min="11" max="11" width="7.7109375" customWidth="1"/>
    <col min="12" max="13" width="8.140625" customWidth="1"/>
  </cols>
  <sheetData>
    <row r="5" spans="1:14" x14ac:dyDescent="0.25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x14ac:dyDescent="0.25">
      <c r="A6" s="93" t="s">
        <v>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x14ac:dyDescent="0.25">
      <c r="A7" s="94" t="s">
        <v>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x14ac:dyDescent="0.25">
      <c r="E8" s="1"/>
      <c r="F8" s="1"/>
      <c r="G8" s="2"/>
      <c r="H8" s="2"/>
      <c r="I8" s="2"/>
      <c r="J8" s="2"/>
    </row>
    <row r="9" spans="1:14" x14ac:dyDescent="0.25">
      <c r="A9" s="94" t="s">
        <v>75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</row>
    <row r="10" spans="1:14" x14ac:dyDescent="0.25">
      <c r="A10" s="94" t="s">
        <v>90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14" x14ac:dyDescent="0.25">
      <c r="E11" s="1"/>
      <c r="F11" s="1"/>
      <c r="G11" s="2"/>
      <c r="H11" s="2"/>
      <c r="I11" s="2"/>
      <c r="J11" s="2"/>
    </row>
    <row r="12" spans="1:14" ht="15.75" thickBot="1" x14ac:dyDescent="0.3"/>
    <row r="13" spans="1:14" ht="15.75" thickBot="1" x14ac:dyDescent="0.3">
      <c r="B13" s="111" t="s">
        <v>28</v>
      </c>
      <c r="C13" s="109" t="s">
        <v>68</v>
      </c>
      <c r="D13" s="110"/>
      <c r="E13" s="110"/>
      <c r="F13" s="110"/>
      <c r="G13" s="110"/>
      <c r="H13" s="110"/>
      <c r="I13" s="110"/>
      <c r="J13" s="110"/>
      <c r="K13" s="110"/>
      <c r="L13" s="110"/>
      <c r="M13" s="86"/>
    </row>
    <row r="14" spans="1:14" x14ac:dyDescent="0.25">
      <c r="B14" s="106"/>
      <c r="C14" s="73">
        <v>42736</v>
      </c>
      <c r="D14" s="74">
        <v>42767</v>
      </c>
      <c r="E14" s="74">
        <v>42795</v>
      </c>
      <c r="F14" s="74">
        <v>42826</v>
      </c>
      <c r="G14" s="74">
        <v>42856</v>
      </c>
      <c r="H14" s="74">
        <v>42887</v>
      </c>
      <c r="I14" s="74">
        <v>42917</v>
      </c>
      <c r="J14" s="74">
        <v>42948</v>
      </c>
      <c r="K14" s="74">
        <v>42979</v>
      </c>
      <c r="L14" s="74">
        <v>43009</v>
      </c>
      <c r="M14" s="75">
        <v>43040</v>
      </c>
    </row>
    <row r="15" spans="1:14" x14ac:dyDescent="0.25">
      <c r="B15" s="36" t="s">
        <v>69</v>
      </c>
      <c r="C15" s="48">
        <v>965</v>
      </c>
      <c r="D15" s="42">
        <v>8611</v>
      </c>
      <c r="E15" s="42">
        <v>5287</v>
      </c>
      <c r="F15" s="42">
        <v>774</v>
      </c>
      <c r="G15" s="42">
        <v>1625</v>
      </c>
      <c r="H15" s="42">
        <v>370</v>
      </c>
      <c r="I15" s="43">
        <v>0</v>
      </c>
      <c r="J15" s="43">
        <v>709</v>
      </c>
      <c r="K15" s="43">
        <v>1385</v>
      </c>
      <c r="L15" s="43">
        <v>1622</v>
      </c>
      <c r="M15" s="56">
        <v>2796</v>
      </c>
    </row>
    <row r="16" spans="1:14" x14ac:dyDescent="0.25">
      <c r="B16" s="36" t="s">
        <v>70</v>
      </c>
      <c r="C16" s="48">
        <v>55</v>
      </c>
      <c r="D16" s="42">
        <v>227</v>
      </c>
      <c r="E16" s="42">
        <v>112</v>
      </c>
      <c r="F16" s="42">
        <v>338</v>
      </c>
      <c r="G16" s="42">
        <v>195</v>
      </c>
      <c r="H16" s="42">
        <v>13</v>
      </c>
      <c r="I16" s="43">
        <v>0</v>
      </c>
      <c r="J16" s="43">
        <v>0</v>
      </c>
      <c r="K16" s="43">
        <v>36</v>
      </c>
      <c r="L16" s="43">
        <v>97</v>
      </c>
      <c r="M16" s="56">
        <v>46</v>
      </c>
    </row>
    <row r="17" spans="1:14" x14ac:dyDescent="0.25">
      <c r="B17" s="36" t="s">
        <v>71</v>
      </c>
      <c r="C17" s="48">
        <f>186+308</f>
        <v>494</v>
      </c>
      <c r="D17" s="42">
        <f>932+903+189+2756</f>
        <v>4780</v>
      </c>
      <c r="E17" s="42">
        <f>923+583+1905</f>
        <v>3411</v>
      </c>
      <c r="F17" s="42">
        <v>614</v>
      </c>
      <c r="G17" s="42">
        <v>780</v>
      </c>
      <c r="H17" s="42">
        <v>310</v>
      </c>
      <c r="I17" s="43">
        <v>0</v>
      </c>
      <c r="J17" s="43">
        <v>257</v>
      </c>
      <c r="K17" s="43">
        <v>468</v>
      </c>
      <c r="L17" s="43">
        <v>922</v>
      </c>
      <c r="M17" s="56">
        <v>1561</v>
      </c>
    </row>
    <row r="18" spans="1:14" x14ac:dyDescent="0.25">
      <c r="B18" s="36" t="s">
        <v>72</v>
      </c>
      <c r="C18" s="48">
        <v>72</v>
      </c>
      <c r="D18" s="42">
        <v>30</v>
      </c>
      <c r="E18" s="42">
        <v>0</v>
      </c>
      <c r="F18" s="42">
        <v>0</v>
      </c>
      <c r="G18" s="42">
        <v>0</v>
      </c>
      <c r="H18" s="42">
        <v>0</v>
      </c>
      <c r="I18" s="43">
        <v>0</v>
      </c>
      <c r="J18" s="43">
        <v>608</v>
      </c>
      <c r="K18" s="43">
        <v>102</v>
      </c>
      <c r="L18" s="43">
        <v>645</v>
      </c>
      <c r="M18" s="56">
        <v>122</v>
      </c>
    </row>
    <row r="19" spans="1:14" x14ac:dyDescent="0.25">
      <c r="B19" s="36" t="s">
        <v>73</v>
      </c>
      <c r="C19" s="48">
        <v>95</v>
      </c>
      <c r="D19" s="42">
        <v>201</v>
      </c>
      <c r="E19" s="42">
        <v>0</v>
      </c>
      <c r="F19" s="42">
        <v>0</v>
      </c>
      <c r="G19" s="42">
        <v>0</v>
      </c>
      <c r="H19" s="42">
        <v>0</v>
      </c>
      <c r="I19" s="43">
        <v>0</v>
      </c>
      <c r="J19" s="43">
        <v>0</v>
      </c>
      <c r="K19" s="43">
        <v>0</v>
      </c>
      <c r="L19" s="43">
        <v>0</v>
      </c>
      <c r="M19" s="56">
        <v>0</v>
      </c>
    </row>
    <row r="20" spans="1:14" ht="15.75" thickBot="1" x14ac:dyDescent="0.3">
      <c r="B20" s="36" t="s">
        <v>74</v>
      </c>
      <c r="C20" s="49">
        <v>9</v>
      </c>
      <c r="D20" s="45">
        <v>9</v>
      </c>
      <c r="E20" s="45">
        <v>0</v>
      </c>
      <c r="F20" s="45">
        <v>0</v>
      </c>
      <c r="G20" s="45">
        <v>0</v>
      </c>
      <c r="H20" s="45">
        <v>0</v>
      </c>
      <c r="I20" s="46">
        <v>0</v>
      </c>
      <c r="J20" s="46">
        <v>0</v>
      </c>
      <c r="K20" s="46">
        <v>3</v>
      </c>
      <c r="L20" s="46">
        <v>0</v>
      </c>
      <c r="M20" s="58">
        <v>0</v>
      </c>
    </row>
    <row r="22" spans="1:14" x14ac:dyDescent="0.25">
      <c r="A22" s="95" t="s">
        <v>76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</row>
  </sheetData>
  <mergeCells count="8">
    <mergeCell ref="A22:N22"/>
    <mergeCell ref="C13:L13"/>
    <mergeCell ref="A6:N6"/>
    <mergeCell ref="A7:N7"/>
    <mergeCell ref="A5:N5"/>
    <mergeCell ref="A9:N9"/>
    <mergeCell ref="A10:N10"/>
    <mergeCell ref="B13:B14"/>
  </mergeCells>
  <dataValidations count="1">
    <dataValidation type="decimal" allowBlank="1" showInputMessage="1" showErrorMessage="1" errorTitle="CARACTER NO PERMITIDO" error="ESTA CELDA SOLO ACEPTA NUMEROS" sqref="C15:M20">
      <formula1>0</formula1>
      <formula2>1000000000000</formula2>
    </dataValidation>
  </dataValidations>
  <pageMargins left="0.7" right="0.7" top="0.75" bottom="0.75" header="0.3" footer="0.3"/>
  <pageSetup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5:N39"/>
  <sheetViews>
    <sheetView showGridLines="0" view="pageBreakPreview" zoomScaleNormal="100" zoomScaleSheetLayoutView="100" workbookViewId="0">
      <selection activeCell="A6" sqref="A6:N6"/>
    </sheetView>
  </sheetViews>
  <sheetFormatPr defaultRowHeight="15" x14ac:dyDescent="0.25"/>
  <cols>
    <col min="2" max="2" width="30.7109375" customWidth="1"/>
    <col min="3" max="3" width="7.42578125" customWidth="1"/>
    <col min="4" max="4" width="7.28515625" customWidth="1"/>
    <col min="5" max="6" width="7" customWidth="1"/>
    <col min="7" max="7" width="7.7109375" customWidth="1"/>
    <col min="8" max="10" width="7.42578125" customWidth="1"/>
    <col min="11" max="13" width="7.85546875" customWidth="1"/>
  </cols>
  <sheetData>
    <row r="5" spans="1:14" x14ac:dyDescent="0.25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x14ac:dyDescent="0.25">
      <c r="A6" s="93" t="s">
        <v>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x14ac:dyDescent="0.25">
      <c r="A7" s="94" t="s">
        <v>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10" spans="1:14" x14ac:dyDescent="0.25">
      <c r="A10" s="94" t="s">
        <v>58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14" x14ac:dyDescent="0.25">
      <c r="A11" s="94" t="s">
        <v>90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  <row r="12" spans="1:14" ht="15.75" thickBot="1" x14ac:dyDescent="0.3"/>
    <row r="13" spans="1:14" ht="15.75" thickBot="1" x14ac:dyDescent="0.3">
      <c r="B13" s="111" t="s">
        <v>28</v>
      </c>
      <c r="C13" s="112" t="s">
        <v>48</v>
      </c>
      <c r="D13" s="113"/>
      <c r="E13" s="113"/>
      <c r="F13" s="113"/>
      <c r="G13" s="113"/>
      <c r="H13" s="113"/>
      <c r="I13" s="113"/>
      <c r="J13" s="113"/>
      <c r="K13" s="113"/>
      <c r="L13" s="113"/>
      <c r="M13" s="87"/>
      <c r="N13" s="41"/>
    </row>
    <row r="14" spans="1:14" ht="15.75" thickBot="1" x14ac:dyDescent="0.3">
      <c r="B14" s="106"/>
      <c r="C14" s="30">
        <v>42736</v>
      </c>
      <c r="D14" s="30">
        <v>42767</v>
      </c>
      <c r="E14" s="30">
        <v>42795</v>
      </c>
      <c r="F14" s="30">
        <v>42826</v>
      </c>
      <c r="G14" s="30">
        <v>42856</v>
      </c>
      <c r="H14" s="30">
        <v>42887</v>
      </c>
      <c r="I14" s="30">
        <v>42917</v>
      </c>
      <c r="J14" s="29">
        <v>42948</v>
      </c>
      <c r="K14" s="29">
        <v>42979</v>
      </c>
      <c r="L14" s="29">
        <v>43009</v>
      </c>
      <c r="M14" s="29">
        <v>43040</v>
      </c>
      <c r="N14" s="50"/>
    </row>
    <row r="15" spans="1:14" x14ac:dyDescent="0.25">
      <c r="B15" s="52" t="s">
        <v>49</v>
      </c>
      <c r="C15" s="37">
        <v>234</v>
      </c>
      <c r="D15" s="38">
        <v>325</v>
      </c>
      <c r="E15" s="38">
        <v>459</v>
      </c>
      <c r="F15" s="38">
        <v>220</v>
      </c>
      <c r="G15" s="38">
        <v>420</v>
      </c>
      <c r="H15" s="38">
        <v>78</v>
      </c>
      <c r="I15" s="32">
        <v>0</v>
      </c>
      <c r="J15" s="34">
        <v>0</v>
      </c>
      <c r="K15" s="32">
        <v>0</v>
      </c>
      <c r="L15" s="34">
        <v>0</v>
      </c>
      <c r="M15" s="12">
        <v>26</v>
      </c>
      <c r="N15" s="51"/>
    </row>
    <row r="16" spans="1:14" x14ac:dyDescent="0.25">
      <c r="B16" s="52" t="s">
        <v>50</v>
      </c>
      <c r="C16" s="48">
        <v>89</v>
      </c>
      <c r="D16" s="42">
        <f>11+143</f>
        <v>154</v>
      </c>
      <c r="E16" s="42">
        <f>21+165</f>
        <v>186</v>
      </c>
      <c r="F16" s="42">
        <f>33+114</f>
        <v>147</v>
      </c>
      <c r="G16" s="42">
        <f>82+62</f>
        <v>144</v>
      </c>
      <c r="H16" s="42">
        <f>151+71</f>
        <v>222</v>
      </c>
      <c r="I16" s="43">
        <f>48+33+19</f>
        <v>100</v>
      </c>
      <c r="J16" s="44">
        <f>45+54+58</f>
        <v>157</v>
      </c>
      <c r="K16" s="43">
        <v>6</v>
      </c>
      <c r="L16" s="44">
        <v>29</v>
      </c>
      <c r="M16" s="54">
        <f>8+1+5</f>
        <v>14</v>
      </c>
      <c r="N16" s="51"/>
    </row>
    <row r="17" spans="1:14" x14ac:dyDescent="0.25">
      <c r="B17" s="52" t="s">
        <v>51</v>
      </c>
      <c r="C17" s="48">
        <v>43</v>
      </c>
      <c r="D17" s="42">
        <f>34+165</f>
        <v>199</v>
      </c>
      <c r="E17" s="42">
        <f>22+215</f>
        <v>237</v>
      </c>
      <c r="F17" s="42">
        <v>29</v>
      </c>
      <c r="G17" s="42">
        <f>137+81</f>
        <v>218</v>
      </c>
      <c r="H17" s="42">
        <v>236</v>
      </c>
      <c r="I17" s="43">
        <v>0</v>
      </c>
      <c r="J17" s="44">
        <v>0</v>
      </c>
      <c r="K17" s="43">
        <v>0</v>
      </c>
      <c r="L17" s="44">
        <v>35</v>
      </c>
      <c r="M17" s="54">
        <f>40+5+5+35</f>
        <v>85</v>
      </c>
      <c r="N17" s="51"/>
    </row>
    <row r="18" spans="1:14" x14ac:dyDescent="0.25">
      <c r="B18" s="52" t="s">
        <v>52</v>
      </c>
      <c r="C18" s="48">
        <v>66</v>
      </c>
      <c r="D18" s="42">
        <v>1290</v>
      </c>
      <c r="E18" s="42">
        <f>1367+1937</f>
        <v>3304</v>
      </c>
      <c r="F18" s="42">
        <v>2248</v>
      </c>
      <c r="G18" s="42">
        <f>70+5246</f>
        <v>5316</v>
      </c>
      <c r="H18" s="42">
        <v>369</v>
      </c>
      <c r="I18" s="43">
        <v>0</v>
      </c>
      <c r="J18" s="44">
        <v>0</v>
      </c>
      <c r="K18" s="43">
        <f>210+34</f>
        <v>244</v>
      </c>
      <c r="L18" s="44">
        <v>5</v>
      </c>
      <c r="M18" s="54">
        <f>15+10+83</f>
        <v>108</v>
      </c>
      <c r="N18" s="51"/>
    </row>
    <row r="19" spans="1:14" x14ac:dyDescent="0.25">
      <c r="B19" s="52" t="s">
        <v>53</v>
      </c>
      <c r="C19" s="48">
        <v>34</v>
      </c>
      <c r="D19" s="42">
        <f>17+59</f>
        <v>76</v>
      </c>
      <c r="E19" s="42">
        <f>61+5</f>
        <v>66</v>
      </c>
      <c r="F19" s="42">
        <f>15+29</f>
        <v>44</v>
      </c>
      <c r="G19" s="42">
        <f>19+28</f>
        <v>47</v>
      </c>
      <c r="H19" s="42">
        <f>11+9</f>
        <v>20</v>
      </c>
      <c r="I19" s="43">
        <v>0</v>
      </c>
      <c r="J19" s="44">
        <v>0</v>
      </c>
      <c r="K19" s="43">
        <v>0</v>
      </c>
      <c r="L19" s="44">
        <v>4</v>
      </c>
      <c r="M19" s="54">
        <v>3</v>
      </c>
      <c r="N19" s="51"/>
    </row>
    <row r="20" spans="1:14" x14ac:dyDescent="0.25">
      <c r="B20" s="52" t="s">
        <v>54</v>
      </c>
      <c r="C20" s="48">
        <v>7</v>
      </c>
      <c r="D20" s="42">
        <f>17+11</f>
        <v>28</v>
      </c>
      <c r="E20" s="42">
        <f>1+17</f>
        <v>18</v>
      </c>
      <c r="F20" s="42">
        <f>6+21</f>
        <v>27</v>
      </c>
      <c r="G20" s="42">
        <f>4+10</f>
        <v>14</v>
      </c>
      <c r="H20" s="42">
        <f>1+1</f>
        <v>2</v>
      </c>
      <c r="I20" s="43">
        <v>0</v>
      </c>
      <c r="J20" s="44">
        <v>0</v>
      </c>
      <c r="K20" s="43">
        <f>16+10</f>
        <v>26</v>
      </c>
      <c r="L20" s="44">
        <v>3</v>
      </c>
      <c r="M20" s="54">
        <f>1+1+1+5+26</f>
        <v>34</v>
      </c>
      <c r="N20" s="51"/>
    </row>
    <row r="21" spans="1:14" x14ac:dyDescent="0.25">
      <c r="B21" s="52" t="s">
        <v>55</v>
      </c>
      <c r="C21" s="48">
        <v>1</v>
      </c>
      <c r="D21" s="42">
        <f>4+4</f>
        <v>8</v>
      </c>
      <c r="E21" s="42">
        <v>22</v>
      </c>
      <c r="F21" s="42">
        <v>4</v>
      </c>
      <c r="G21" s="42">
        <v>15</v>
      </c>
      <c r="H21" s="42">
        <v>0</v>
      </c>
      <c r="I21" s="43">
        <v>0</v>
      </c>
      <c r="J21" s="44">
        <v>0</v>
      </c>
      <c r="K21" s="43">
        <v>2</v>
      </c>
      <c r="L21" s="44">
        <v>1</v>
      </c>
      <c r="M21" s="54">
        <v>1</v>
      </c>
      <c r="N21" s="51"/>
    </row>
    <row r="22" spans="1:14" ht="15.75" thickBot="1" x14ac:dyDescent="0.3">
      <c r="B22" s="53" t="s">
        <v>56</v>
      </c>
      <c r="C22" s="49">
        <v>864</v>
      </c>
      <c r="D22" s="45">
        <v>1752</v>
      </c>
      <c r="E22" s="45">
        <f>1646+23</f>
        <v>1669</v>
      </c>
      <c r="F22" s="45">
        <v>1233</v>
      </c>
      <c r="G22" s="45">
        <f>1583+44</f>
        <v>1627</v>
      </c>
      <c r="H22" s="45">
        <v>274</v>
      </c>
      <c r="I22" s="46">
        <v>0</v>
      </c>
      <c r="J22" s="47">
        <v>0</v>
      </c>
      <c r="K22" s="46">
        <f>15+15+4+8+7+5</f>
        <v>54</v>
      </c>
      <c r="L22" s="47">
        <v>5</v>
      </c>
      <c r="M22" s="54">
        <f>10+10+7</f>
        <v>27</v>
      </c>
      <c r="N22" s="51"/>
    </row>
    <row r="24" spans="1:14" x14ac:dyDescent="0.25">
      <c r="A24" s="95" t="s">
        <v>57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</row>
    <row r="27" spans="1:14" x14ac:dyDescent="0.25">
      <c r="A27" s="94" t="s">
        <v>66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</row>
    <row r="28" spans="1:14" x14ac:dyDescent="0.25">
      <c r="A28" s="94" t="s">
        <v>91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</row>
    <row r="29" spans="1:14" ht="15.75" thickBot="1" x14ac:dyDescent="0.3"/>
    <row r="30" spans="1:14" ht="15.75" thickBot="1" x14ac:dyDescent="0.3">
      <c r="B30" s="111" t="s">
        <v>28</v>
      </c>
      <c r="C30" s="107" t="s">
        <v>59</v>
      </c>
      <c r="D30" s="108"/>
      <c r="E30" s="108"/>
      <c r="F30" s="108"/>
      <c r="G30" s="108"/>
      <c r="H30" s="108"/>
      <c r="I30" s="108"/>
      <c r="J30" s="108"/>
      <c r="K30" s="108"/>
      <c r="L30" s="108"/>
      <c r="M30" s="62"/>
    </row>
    <row r="31" spans="1:14" x14ac:dyDescent="0.25">
      <c r="B31" s="106"/>
      <c r="C31" s="73">
        <v>42736</v>
      </c>
      <c r="D31" s="74">
        <v>42767</v>
      </c>
      <c r="E31" s="74">
        <v>42795</v>
      </c>
      <c r="F31" s="74">
        <v>42826</v>
      </c>
      <c r="G31" s="74">
        <v>42856</v>
      </c>
      <c r="H31" s="74">
        <v>42887</v>
      </c>
      <c r="I31" s="74">
        <v>42917</v>
      </c>
      <c r="J31" s="74">
        <v>42948</v>
      </c>
      <c r="K31" s="74">
        <v>42979</v>
      </c>
      <c r="L31" s="74">
        <v>43009</v>
      </c>
      <c r="M31" s="75">
        <v>43040</v>
      </c>
    </row>
    <row r="32" spans="1:14" x14ac:dyDescent="0.25">
      <c r="B32" s="36" t="s">
        <v>60</v>
      </c>
      <c r="C32" s="89">
        <f t="shared" ref="C32:L32" si="0">SUM(C33:C37)</f>
        <v>114</v>
      </c>
      <c r="D32" s="88">
        <f t="shared" si="0"/>
        <v>161</v>
      </c>
      <c r="E32" s="88">
        <f t="shared" si="0"/>
        <v>185</v>
      </c>
      <c r="F32" s="88">
        <f t="shared" si="0"/>
        <v>225</v>
      </c>
      <c r="G32" s="88">
        <f t="shared" si="0"/>
        <v>246</v>
      </c>
      <c r="H32" s="88">
        <f t="shared" si="0"/>
        <v>44</v>
      </c>
      <c r="I32" s="88">
        <f t="shared" si="0"/>
        <v>0</v>
      </c>
      <c r="J32" s="88">
        <f t="shared" si="0"/>
        <v>47</v>
      </c>
      <c r="K32" s="88">
        <f t="shared" si="0"/>
        <v>166</v>
      </c>
      <c r="L32" s="88">
        <f t="shared" si="0"/>
        <v>233</v>
      </c>
      <c r="M32" s="90">
        <f>SUM(M33:M37)</f>
        <v>149</v>
      </c>
    </row>
    <row r="33" spans="1:14" x14ac:dyDescent="0.25">
      <c r="B33" s="36" t="s">
        <v>61</v>
      </c>
      <c r="C33" s="48">
        <v>26</v>
      </c>
      <c r="D33" s="42">
        <v>27</v>
      </c>
      <c r="E33" s="42">
        <v>62</v>
      </c>
      <c r="F33" s="42">
        <v>32</v>
      </c>
      <c r="G33" s="42">
        <v>56</v>
      </c>
      <c r="H33" s="42">
        <v>9</v>
      </c>
      <c r="I33" s="43">
        <v>0</v>
      </c>
      <c r="J33" s="43">
        <v>15</v>
      </c>
      <c r="K33" s="54">
        <v>42</v>
      </c>
      <c r="L33" s="54">
        <v>52</v>
      </c>
      <c r="M33" s="56">
        <v>37</v>
      </c>
    </row>
    <row r="34" spans="1:14" x14ac:dyDescent="0.25">
      <c r="B34" s="36" t="s">
        <v>62</v>
      </c>
      <c r="C34" s="48">
        <v>6</v>
      </c>
      <c r="D34" s="42">
        <v>7</v>
      </c>
      <c r="E34" s="42">
        <v>14</v>
      </c>
      <c r="F34" s="42">
        <v>11</v>
      </c>
      <c r="G34" s="42">
        <v>13</v>
      </c>
      <c r="H34" s="42">
        <v>2</v>
      </c>
      <c r="I34" s="43">
        <v>0</v>
      </c>
      <c r="J34" s="43">
        <v>7</v>
      </c>
      <c r="K34" s="54">
        <v>13</v>
      </c>
      <c r="L34" s="54">
        <v>14</v>
      </c>
      <c r="M34" s="56">
        <v>11</v>
      </c>
    </row>
    <row r="35" spans="1:14" x14ac:dyDescent="0.25">
      <c r="B35" s="36" t="s">
        <v>63</v>
      </c>
      <c r="C35" s="48">
        <v>0</v>
      </c>
      <c r="D35" s="42">
        <v>4</v>
      </c>
      <c r="E35" s="42">
        <v>16</v>
      </c>
      <c r="F35" s="42">
        <v>0</v>
      </c>
      <c r="G35" s="42">
        <v>21</v>
      </c>
      <c r="H35" s="42">
        <v>0</v>
      </c>
      <c r="I35" s="43">
        <v>0</v>
      </c>
      <c r="J35" s="43">
        <v>0</v>
      </c>
      <c r="K35" s="54">
        <v>7</v>
      </c>
      <c r="L35" s="54">
        <v>16</v>
      </c>
      <c r="M35" s="56">
        <v>0</v>
      </c>
    </row>
    <row r="36" spans="1:14" x14ac:dyDescent="0.25">
      <c r="B36" s="36" t="s">
        <v>64</v>
      </c>
      <c r="C36" s="48">
        <v>0</v>
      </c>
      <c r="D36" s="42">
        <v>9</v>
      </c>
      <c r="E36" s="42">
        <v>7</v>
      </c>
      <c r="F36" s="42">
        <v>0</v>
      </c>
      <c r="G36" s="42">
        <v>3</v>
      </c>
      <c r="H36" s="42">
        <v>0</v>
      </c>
      <c r="I36" s="43">
        <v>0</v>
      </c>
      <c r="J36" s="43">
        <v>0</v>
      </c>
      <c r="K36" s="54">
        <v>7</v>
      </c>
      <c r="L36" s="54">
        <v>9</v>
      </c>
      <c r="M36" s="56">
        <v>7</v>
      </c>
    </row>
    <row r="37" spans="1:14" ht="15.75" thickBot="1" x14ac:dyDescent="0.3">
      <c r="B37" s="36" t="s">
        <v>65</v>
      </c>
      <c r="C37" s="49">
        <v>82</v>
      </c>
      <c r="D37" s="45">
        <v>114</v>
      </c>
      <c r="E37" s="45">
        <v>86</v>
      </c>
      <c r="F37" s="45">
        <v>182</v>
      </c>
      <c r="G37" s="45">
        <v>153</v>
      </c>
      <c r="H37" s="45">
        <v>33</v>
      </c>
      <c r="I37" s="46">
        <v>0</v>
      </c>
      <c r="J37" s="46">
        <v>25</v>
      </c>
      <c r="K37" s="57">
        <v>97</v>
      </c>
      <c r="L37" s="57">
        <v>142</v>
      </c>
      <c r="M37" s="58">
        <v>94</v>
      </c>
    </row>
    <row r="38" spans="1:14" x14ac:dyDescent="0.25">
      <c r="B38" s="41"/>
      <c r="C38" s="41"/>
      <c r="D38" s="41"/>
      <c r="E38" s="41"/>
      <c r="F38" s="41"/>
      <c r="G38" s="41"/>
      <c r="H38" s="41"/>
      <c r="I38" s="41"/>
      <c r="J38" s="41"/>
    </row>
    <row r="39" spans="1:14" x14ac:dyDescent="0.25">
      <c r="A39" s="95" t="s">
        <v>67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</row>
  </sheetData>
  <mergeCells count="13">
    <mergeCell ref="A27:N27"/>
    <mergeCell ref="A28:N28"/>
    <mergeCell ref="A39:N39"/>
    <mergeCell ref="A5:N5"/>
    <mergeCell ref="A6:N6"/>
    <mergeCell ref="A7:N7"/>
    <mergeCell ref="A10:N10"/>
    <mergeCell ref="A11:N11"/>
    <mergeCell ref="B30:B31"/>
    <mergeCell ref="B13:B14"/>
    <mergeCell ref="C13:L13"/>
    <mergeCell ref="A24:N24"/>
    <mergeCell ref="C30:L30"/>
  </mergeCells>
  <dataValidations count="1">
    <dataValidation type="decimal" allowBlank="1" showInputMessage="1" showErrorMessage="1" errorTitle="CARACTER NO PERMITIDO" error="ESTA CELDA SOLO ACEPTA NUMEROS" sqref="C32:M37 C15:N22">
      <formula1>0</formula1>
      <formula2>1000000000000</formula2>
    </dataValidation>
  </dataValidations>
  <pageMargins left="0.7" right="0.7" top="0.75" bottom="0.75" header="0.3" footer="0.3"/>
  <pageSetup scale="68" orientation="portrait" r:id="rId1"/>
  <ignoredErrors>
    <ignoredError sqref="I16:J16 K18 K20 K2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5:N49"/>
  <sheetViews>
    <sheetView showGridLines="0" view="pageBreakPreview" topLeftCell="A19" zoomScaleNormal="100" zoomScaleSheetLayoutView="100" workbookViewId="0">
      <selection activeCell="L37" sqref="L37"/>
    </sheetView>
  </sheetViews>
  <sheetFormatPr defaultRowHeight="15" x14ac:dyDescent="0.25"/>
  <cols>
    <col min="2" max="2" width="20.28515625" bestFit="1" customWidth="1"/>
    <col min="3" max="4" width="11.85546875" customWidth="1"/>
    <col min="5" max="5" width="11.7109375" customWidth="1"/>
    <col min="6" max="6" width="10.140625" bestFit="1" customWidth="1"/>
    <col min="7" max="7" width="12" customWidth="1"/>
    <col min="8" max="8" width="10.140625" bestFit="1" customWidth="1"/>
    <col min="9" max="9" width="8.42578125" customWidth="1"/>
    <col min="10" max="11" width="10.140625" bestFit="1" customWidth="1"/>
    <col min="12" max="13" width="10.140625" customWidth="1"/>
    <col min="14" max="14" width="10.140625" bestFit="1" customWidth="1"/>
  </cols>
  <sheetData>
    <row r="5" spans="1:14" x14ac:dyDescent="0.25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x14ac:dyDescent="0.25">
      <c r="A6" s="93" t="s">
        <v>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x14ac:dyDescent="0.25">
      <c r="A7" s="94" t="s">
        <v>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x14ac:dyDescent="0.25">
      <c r="E8" s="1"/>
      <c r="F8" s="1"/>
      <c r="G8" s="2"/>
      <c r="H8" s="2"/>
      <c r="I8" s="2"/>
      <c r="J8" s="2"/>
    </row>
    <row r="9" spans="1:14" x14ac:dyDescent="0.25">
      <c r="E9" s="1"/>
      <c r="F9" s="1"/>
      <c r="G9" s="2"/>
      <c r="H9" s="2"/>
      <c r="I9" s="2"/>
      <c r="J9" s="2"/>
    </row>
    <row r="10" spans="1:14" x14ac:dyDescent="0.25">
      <c r="A10" s="94" t="s">
        <v>81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14" x14ac:dyDescent="0.25">
      <c r="A11" s="94" t="s">
        <v>90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  <row r="12" spans="1:14" ht="15.75" thickBot="1" x14ac:dyDescent="0.3"/>
    <row r="13" spans="1:14" ht="15.75" thickBot="1" x14ac:dyDescent="0.3">
      <c r="B13" s="116" t="s">
        <v>80</v>
      </c>
      <c r="C13" s="114" t="s">
        <v>77</v>
      </c>
      <c r="D13" s="115"/>
      <c r="E13" s="115"/>
      <c r="F13" s="115"/>
      <c r="G13" s="115"/>
      <c r="H13" s="115"/>
      <c r="I13" s="115"/>
      <c r="J13" s="115"/>
      <c r="K13" s="115"/>
      <c r="L13" s="115"/>
      <c r="M13" s="63"/>
    </row>
    <row r="14" spans="1:14" x14ac:dyDescent="0.25">
      <c r="B14" s="117"/>
      <c r="C14" s="66">
        <v>42736</v>
      </c>
      <c r="D14" s="67">
        <v>42767</v>
      </c>
      <c r="E14" s="67">
        <v>42795</v>
      </c>
      <c r="F14" s="67">
        <v>42826</v>
      </c>
      <c r="G14" s="67">
        <v>42856</v>
      </c>
      <c r="H14" s="67">
        <v>42887</v>
      </c>
      <c r="I14" s="67">
        <v>42917</v>
      </c>
      <c r="J14" s="67">
        <v>42948</v>
      </c>
      <c r="K14" s="67">
        <v>42979</v>
      </c>
      <c r="L14" s="67">
        <v>43009</v>
      </c>
      <c r="M14" s="68">
        <v>43040</v>
      </c>
    </row>
    <row r="15" spans="1:14" x14ac:dyDescent="0.25">
      <c r="B15" s="16" t="s">
        <v>78</v>
      </c>
      <c r="C15" s="69">
        <f t="shared" ref="C15:H15" si="0">SUM(C16:C19)</f>
        <v>41059230</v>
      </c>
      <c r="D15" s="64">
        <f t="shared" si="0"/>
        <v>52008358</v>
      </c>
      <c r="E15" s="64">
        <f t="shared" si="0"/>
        <v>63122005</v>
      </c>
      <c r="F15" s="64">
        <f t="shared" si="0"/>
        <v>41235450</v>
      </c>
      <c r="G15" s="64">
        <f t="shared" si="0"/>
        <v>60478660</v>
      </c>
      <c r="H15" s="64">
        <f t="shared" si="0"/>
        <v>36828650</v>
      </c>
      <c r="I15" s="64">
        <v>0</v>
      </c>
      <c r="J15" s="65">
        <f>SUM(J16:J19)</f>
        <v>26129574</v>
      </c>
      <c r="K15" s="65">
        <f>SUM(K16:K19)</f>
        <v>60969006</v>
      </c>
      <c r="L15" s="65">
        <f>SUM(L16:L19)</f>
        <v>63872292</v>
      </c>
      <c r="M15" s="70">
        <f>SUM(M16:M19)</f>
        <v>60969006</v>
      </c>
    </row>
    <row r="16" spans="1:14" x14ac:dyDescent="0.25">
      <c r="B16" s="16" t="s">
        <v>86</v>
      </c>
      <c r="C16" s="71">
        <v>24744795</v>
      </c>
      <c r="D16" s="14">
        <v>31343407</v>
      </c>
      <c r="E16" s="14">
        <v>37942019</v>
      </c>
      <c r="F16" s="14">
        <v>24744795</v>
      </c>
      <c r="G16" s="14">
        <v>36292366</v>
      </c>
      <c r="H16" s="14">
        <v>21702776</v>
      </c>
      <c r="I16" s="14">
        <v>0</v>
      </c>
      <c r="J16" s="14">
        <v>15579999</v>
      </c>
      <c r="K16" s="54">
        <v>36353331</v>
      </c>
      <c r="L16" s="54">
        <v>38084442</v>
      </c>
      <c r="M16" s="56">
        <v>36353331</v>
      </c>
    </row>
    <row r="17" spans="1:14" x14ac:dyDescent="0.25">
      <c r="B17" s="16" t="s">
        <v>87</v>
      </c>
      <c r="C17" s="71">
        <v>767760</v>
      </c>
      <c r="D17" s="14">
        <v>972496</v>
      </c>
      <c r="E17" s="14">
        <v>1177232</v>
      </c>
      <c r="F17" s="14">
        <v>767760</v>
      </c>
      <c r="G17" s="14">
        <v>1126048</v>
      </c>
      <c r="H17" s="14">
        <v>820145</v>
      </c>
      <c r="I17" s="14">
        <v>0</v>
      </c>
      <c r="J17" s="14">
        <v>443421</v>
      </c>
      <c r="K17" s="54">
        <v>1034649</v>
      </c>
      <c r="L17" s="54">
        <v>1083918</v>
      </c>
      <c r="M17" s="56">
        <v>1034649</v>
      </c>
    </row>
    <row r="18" spans="1:14" x14ac:dyDescent="0.25">
      <c r="B18" s="16" t="s">
        <v>79</v>
      </c>
      <c r="C18" s="71">
        <v>598305</v>
      </c>
      <c r="D18" s="14">
        <v>757853</v>
      </c>
      <c r="E18" s="14">
        <v>917401</v>
      </c>
      <c r="F18" s="14">
        <v>598305</v>
      </c>
      <c r="G18" s="14">
        <v>877514</v>
      </c>
      <c r="H18" s="14">
        <v>539719</v>
      </c>
      <c r="I18" s="14">
        <v>0</v>
      </c>
      <c r="J18" s="14">
        <v>346257</v>
      </c>
      <c r="K18" s="54">
        <v>807933</v>
      </c>
      <c r="L18" s="54">
        <v>846406</v>
      </c>
      <c r="M18" s="56">
        <v>807933</v>
      </c>
    </row>
    <row r="19" spans="1:14" ht="15.75" thickBot="1" x14ac:dyDescent="0.3">
      <c r="B19" s="55" t="s">
        <v>65</v>
      </c>
      <c r="C19" s="59">
        <v>14948370</v>
      </c>
      <c r="D19" s="15">
        <v>18934602</v>
      </c>
      <c r="E19" s="15">
        <v>23085353</v>
      </c>
      <c r="F19" s="15">
        <v>15124590</v>
      </c>
      <c r="G19" s="15">
        <v>22182732</v>
      </c>
      <c r="H19" s="15">
        <v>13766010</v>
      </c>
      <c r="I19" s="15">
        <v>0</v>
      </c>
      <c r="J19" s="15">
        <v>9759897</v>
      </c>
      <c r="K19" s="57">
        <v>22773093</v>
      </c>
      <c r="L19" s="57">
        <v>23857526</v>
      </c>
      <c r="M19" s="58">
        <v>22773093</v>
      </c>
    </row>
    <row r="21" spans="1:14" x14ac:dyDescent="0.25">
      <c r="B21" s="118" t="s">
        <v>82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</row>
    <row r="24" spans="1:14" x14ac:dyDescent="0.25">
      <c r="A24" s="94" t="s">
        <v>84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</row>
    <row r="25" spans="1:14" x14ac:dyDescent="0.25">
      <c r="A25" s="94" t="s">
        <v>90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</row>
    <row r="26" spans="1:14" ht="15.75" thickBot="1" x14ac:dyDescent="0.3"/>
    <row r="27" spans="1:14" ht="15.75" thickBot="1" x14ac:dyDescent="0.3">
      <c r="B27" s="116" t="s">
        <v>80</v>
      </c>
      <c r="C27" s="114" t="s">
        <v>83</v>
      </c>
      <c r="D27" s="115"/>
      <c r="E27" s="115"/>
      <c r="F27" s="115"/>
      <c r="G27" s="115"/>
      <c r="H27" s="115"/>
      <c r="I27" s="115"/>
      <c r="J27" s="115"/>
      <c r="K27" s="115"/>
      <c r="L27" s="115"/>
      <c r="M27" s="63"/>
    </row>
    <row r="28" spans="1:14" x14ac:dyDescent="0.25">
      <c r="B28" s="117"/>
      <c r="C28" s="66">
        <v>42736</v>
      </c>
      <c r="D28" s="67">
        <v>42767</v>
      </c>
      <c r="E28" s="67">
        <v>42795</v>
      </c>
      <c r="F28" s="67">
        <v>42826</v>
      </c>
      <c r="G28" s="67">
        <v>42856</v>
      </c>
      <c r="H28" s="67">
        <v>42887</v>
      </c>
      <c r="I28" s="67">
        <v>42917</v>
      </c>
      <c r="J28" s="67">
        <v>42948</v>
      </c>
      <c r="K28" s="67">
        <v>42979</v>
      </c>
      <c r="L28" s="67">
        <v>43009</v>
      </c>
      <c r="M28" s="68">
        <v>43040</v>
      </c>
    </row>
    <row r="29" spans="1:14" x14ac:dyDescent="0.25">
      <c r="B29" s="16" t="s">
        <v>78</v>
      </c>
      <c r="C29" s="72">
        <f t="shared" ref="C29:H29" si="1">SUM(C30:C34)</f>
        <v>2737282</v>
      </c>
      <c r="D29" s="65">
        <f t="shared" si="1"/>
        <v>2737282</v>
      </c>
      <c r="E29" s="65">
        <f t="shared" si="1"/>
        <v>2744435</v>
      </c>
      <c r="F29" s="65">
        <f t="shared" si="1"/>
        <v>2749030</v>
      </c>
      <c r="G29" s="65">
        <f t="shared" si="1"/>
        <v>2749030</v>
      </c>
      <c r="H29" s="65">
        <f t="shared" si="1"/>
        <v>2752057</v>
      </c>
      <c r="I29" s="65">
        <v>0</v>
      </c>
      <c r="J29" s="65">
        <f>SUM(J30:J34)</f>
        <v>2903286</v>
      </c>
      <c r="K29" s="65">
        <f>SUM(K30:K34)</f>
        <v>2903286</v>
      </c>
      <c r="L29" s="65">
        <f>SUM(L30:L33)</f>
        <v>2903286</v>
      </c>
      <c r="M29" s="70">
        <f>SUM(M30:M34)</f>
        <v>2903286</v>
      </c>
    </row>
    <row r="30" spans="1:14" x14ac:dyDescent="0.25">
      <c r="B30" s="16" t="s">
        <v>86</v>
      </c>
      <c r="C30" s="71">
        <v>1649653</v>
      </c>
      <c r="D30" s="14">
        <v>1649653</v>
      </c>
      <c r="E30" s="14">
        <v>1649653</v>
      </c>
      <c r="F30" s="14">
        <v>1649653</v>
      </c>
      <c r="G30" s="14">
        <v>1649653</v>
      </c>
      <c r="H30" s="14">
        <v>1649653</v>
      </c>
      <c r="I30" s="14">
        <v>0</v>
      </c>
      <c r="J30" s="14">
        <v>1731111</v>
      </c>
      <c r="K30" s="54">
        <v>1731111</v>
      </c>
      <c r="L30" s="54">
        <v>1731111</v>
      </c>
      <c r="M30" s="56">
        <v>1731111</v>
      </c>
    </row>
    <row r="31" spans="1:14" x14ac:dyDescent="0.25">
      <c r="B31" s="16" t="s">
        <v>87</v>
      </c>
      <c r="C31" s="71">
        <v>51184</v>
      </c>
      <c r="D31" s="14">
        <v>51184</v>
      </c>
      <c r="E31" s="14">
        <v>51184</v>
      </c>
      <c r="F31" s="14">
        <v>51184</v>
      </c>
      <c r="G31" s="14">
        <v>51184</v>
      </c>
      <c r="H31" s="14">
        <v>51184</v>
      </c>
      <c r="I31" s="14">
        <v>0</v>
      </c>
      <c r="J31" s="14">
        <v>49269</v>
      </c>
      <c r="K31" s="54">
        <v>49269</v>
      </c>
      <c r="L31" s="54">
        <v>49269</v>
      </c>
      <c r="M31" s="56">
        <v>49269</v>
      </c>
    </row>
    <row r="32" spans="1:14" x14ac:dyDescent="0.25">
      <c r="B32" s="16" t="s">
        <v>79</v>
      </c>
      <c r="C32" s="71">
        <v>39887</v>
      </c>
      <c r="D32" s="14">
        <v>39887</v>
      </c>
      <c r="E32" s="14">
        <v>39887</v>
      </c>
      <c r="F32" s="14">
        <v>39887</v>
      </c>
      <c r="G32" s="14">
        <v>39887</v>
      </c>
      <c r="H32" s="14">
        <v>39887</v>
      </c>
      <c r="I32" s="14">
        <v>0</v>
      </c>
      <c r="J32" s="14">
        <v>38473</v>
      </c>
      <c r="K32" s="54">
        <v>38473</v>
      </c>
      <c r="L32" s="54">
        <v>38473</v>
      </c>
      <c r="M32" s="56">
        <v>38473</v>
      </c>
    </row>
    <row r="33" spans="1:14" ht="15.75" thickBot="1" x14ac:dyDescent="0.3">
      <c r="B33" s="55" t="s">
        <v>65</v>
      </c>
      <c r="C33" s="59">
        <v>996558</v>
      </c>
      <c r="D33" s="15">
        <v>996558</v>
      </c>
      <c r="E33" s="15">
        <v>1003711</v>
      </c>
      <c r="F33" s="15">
        <v>1008306</v>
      </c>
      <c r="G33" s="15">
        <v>1008306</v>
      </c>
      <c r="H33" s="15">
        <v>1011333</v>
      </c>
      <c r="I33" s="15">
        <v>0</v>
      </c>
      <c r="J33" s="15">
        <v>1084433</v>
      </c>
      <c r="K33" s="57">
        <v>1084433</v>
      </c>
      <c r="L33" s="57">
        <v>1084433</v>
      </c>
      <c r="M33" s="58">
        <v>1084433</v>
      </c>
    </row>
    <row r="35" spans="1:14" x14ac:dyDescent="0.25">
      <c r="B35" s="118" t="s">
        <v>82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</row>
    <row r="38" spans="1:14" x14ac:dyDescent="0.25">
      <c r="A38" s="94" t="s">
        <v>88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</row>
    <row r="39" spans="1:14" x14ac:dyDescent="0.25">
      <c r="A39" s="94" t="s">
        <v>90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</row>
    <row r="40" spans="1:14" ht="15.75" thickBot="1" x14ac:dyDescent="0.3"/>
    <row r="41" spans="1:14" ht="15.75" thickBot="1" x14ac:dyDescent="0.3">
      <c r="B41" s="116" t="s">
        <v>80</v>
      </c>
      <c r="C41" s="114" t="s">
        <v>85</v>
      </c>
      <c r="D41" s="115"/>
      <c r="E41" s="115"/>
      <c r="F41" s="115"/>
      <c r="G41" s="115"/>
      <c r="H41" s="115"/>
      <c r="I41" s="115"/>
      <c r="J41" s="115"/>
      <c r="K41" s="115"/>
      <c r="L41" s="115"/>
      <c r="M41" s="63"/>
    </row>
    <row r="42" spans="1:14" x14ac:dyDescent="0.25">
      <c r="B42" s="117"/>
      <c r="C42" s="66">
        <v>42736</v>
      </c>
      <c r="D42" s="67">
        <v>42767</v>
      </c>
      <c r="E42" s="67">
        <v>42795</v>
      </c>
      <c r="F42" s="67">
        <v>42826</v>
      </c>
      <c r="G42" s="67">
        <v>42856</v>
      </c>
      <c r="H42" s="67">
        <v>42887</v>
      </c>
      <c r="I42" s="67">
        <v>42917</v>
      </c>
      <c r="J42" s="67">
        <v>42948</v>
      </c>
      <c r="K42" s="67">
        <v>42979</v>
      </c>
      <c r="L42" s="67">
        <v>43009</v>
      </c>
      <c r="M42" s="68">
        <v>43040</v>
      </c>
    </row>
    <row r="43" spans="1:14" x14ac:dyDescent="0.25">
      <c r="B43" s="16" t="s">
        <v>78</v>
      </c>
      <c r="C43" s="72">
        <f t="shared" ref="C43:H43" si="2">SUM(C44:C48)</f>
        <v>9726</v>
      </c>
      <c r="D43" s="65">
        <f t="shared" si="2"/>
        <v>9726</v>
      </c>
      <c r="E43" s="65">
        <f t="shared" si="2"/>
        <v>9747</v>
      </c>
      <c r="F43" s="65">
        <f t="shared" si="2"/>
        <v>9760</v>
      </c>
      <c r="G43" s="65">
        <f t="shared" si="2"/>
        <v>9760</v>
      </c>
      <c r="H43" s="65">
        <f t="shared" si="2"/>
        <v>9761</v>
      </c>
      <c r="I43" s="65">
        <v>0</v>
      </c>
      <c r="J43" s="65">
        <f>SUM(J44:J48)</f>
        <v>9699</v>
      </c>
      <c r="K43" s="65">
        <f>SUM(K44:K48)</f>
        <v>9699</v>
      </c>
      <c r="L43" s="65">
        <f>SUM(L44:L47)</f>
        <v>9699</v>
      </c>
      <c r="M43" s="70">
        <f>SUM(M44:M48)</f>
        <v>9699</v>
      </c>
    </row>
    <row r="44" spans="1:14" x14ac:dyDescent="0.25">
      <c r="B44" s="16" t="s">
        <v>86</v>
      </c>
      <c r="C44" s="71">
        <v>5114</v>
      </c>
      <c r="D44" s="14">
        <v>5114</v>
      </c>
      <c r="E44" s="14">
        <v>5114</v>
      </c>
      <c r="F44" s="14">
        <v>5114</v>
      </c>
      <c r="G44" s="14">
        <v>5114</v>
      </c>
      <c r="H44" s="14">
        <v>5114</v>
      </c>
      <c r="I44" s="14">
        <v>0</v>
      </c>
      <c r="J44" s="14">
        <v>4871</v>
      </c>
      <c r="K44" s="14">
        <v>4871</v>
      </c>
      <c r="L44" s="54">
        <v>4871</v>
      </c>
      <c r="M44" s="56">
        <v>4871</v>
      </c>
    </row>
    <row r="45" spans="1:14" x14ac:dyDescent="0.25">
      <c r="B45" s="16" t="s">
        <v>87</v>
      </c>
      <c r="C45" s="71">
        <v>509</v>
      </c>
      <c r="D45" s="14">
        <v>509</v>
      </c>
      <c r="E45" s="14">
        <v>509</v>
      </c>
      <c r="F45" s="14">
        <v>509</v>
      </c>
      <c r="G45" s="14">
        <v>509</v>
      </c>
      <c r="H45" s="14">
        <v>509</v>
      </c>
      <c r="I45" s="14">
        <v>0</v>
      </c>
      <c r="J45" s="14">
        <v>510</v>
      </c>
      <c r="K45" s="14">
        <v>510</v>
      </c>
      <c r="L45" s="54">
        <v>510</v>
      </c>
      <c r="M45" s="56">
        <v>510</v>
      </c>
    </row>
    <row r="46" spans="1:14" x14ac:dyDescent="0.25">
      <c r="B46" s="16" t="s">
        <v>79</v>
      </c>
      <c r="C46" s="71">
        <v>449</v>
      </c>
      <c r="D46" s="14">
        <v>449</v>
      </c>
      <c r="E46" s="14">
        <v>449</v>
      </c>
      <c r="F46" s="14">
        <v>449</v>
      </c>
      <c r="G46" s="14">
        <v>449</v>
      </c>
      <c r="H46" s="14">
        <v>449</v>
      </c>
      <c r="I46" s="14">
        <v>0</v>
      </c>
      <c r="J46" s="14">
        <v>449</v>
      </c>
      <c r="K46" s="14">
        <v>449</v>
      </c>
      <c r="L46" s="54">
        <v>449</v>
      </c>
      <c r="M46" s="56">
        <v>449</v>
      </c>
    </row>
    <row r="47" spans="1:14" ht="15.75" thickBot="1" x14ac:dyDescent="0.3">
      <c r="B47" s="55" t="s">
        <v>65</v>
      </c>
      <c r="C47" s="59">
        <v>3654</v>
      </c>
      <c r="D47" s="15">
        <v>3654</v>
      </c>
      <c r="E47" s="15">
        <v>3675</v>
      </c>
      <c r="F47" s="15">
        <v>3688</v>
      </c>
      <c r="G47" s="15">
        <v>3688</v>
      </c>
      <c r="H47" s="15">
        <v>3689</v>
      </c>
      <c r="I47" s="15">
        <v>0</v>
      </c>
      <c r="J47" s="15">
        <v>3869</v>
      </c>
      <c r="K47" s="15">
        <v>3869</v>
      </c>
      <c r="L47" s="57">
        <v>3869</v>
      </c>
      <c r="M47" s="58">
        <v>3869</v>
      </c>
    </row>
    <row r="49" spans="2:14" x14ac:dyDescent="0.25">
      <c r="B49" s="118" t="s">
        <v>82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</row>
  </sheetData>
  <mergeCells count="18">
    <mergeCell ref="B21:N21"/>
    <mergeCell ref="B35:N35"/>
    <mergeCell ref="B49:N49"/>
    <mergeCell ref="A24:N24"/>
    <mergeCell ref="A25:N25"/>
    <mergeCell ref="A38:N38"/>
    <mergeCell ref="A39:N39"/>
    <mergeCell ref="C27:L27"/>
    <mergeCell ref="C41:L41"/>
    <mergeCell ref="B27:B28"/>
    <mergeCell ref="B41:B42"/>
    <mergeCell ref="C13:L13"/>
    <mergeCell ref="A5:N5"/>
    <mergeCell ref="A6:N6"/>
    <mergeCell ref="A7:N7"/>
    <mergeCell ref="A10:N10"/>
    <mergeCell ref="A11:N11"/>
    <mergeCell ref="B13:B14"/>
  </mergeCells>
  <dataValidations count="2">
    <dataValidation type="decimal" allowBlank="1" showInputMessage="1" showErrorMessage="1" errorTitle="CARACTER NO PERMITIDO" error="ESTA CELDA SOLO ACEPTA NUMEROS" sqref="I44:I47 I30:I33 C15:M19">
      <formula1>0</formula1>
      <formula2>1000000000000</formula2>
    </dataValidation>
    <dataValidation type="decimal" allowBlank="1" showInputMessage="1" showErrorMessage="1" errorTitle="CARACTER NO PERMITIDO" error="ESTA CELDA SOLO ACEPTA NUMEROS" sqref="C30:H33 C44:H47 J30:M33 J44:M47">
      <formula1>1</formula1>
      <formula2>1000000000000</formula2>
    </dataValidation>
  </dataValidation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Portada</vt:lpstr>
      <vt:lpstr>Apoyo Social</vt:lpstr>
      <vt:lpstr>Salud Bucal</vt:lpstr>
      <vt:lpstr>INFO</vt:lpstr>
      <vt:lpstr>Salud Auditiva</vt:lpstr>
      <vt:lpstr>Epidemiología</vt:lpstr>
      <vt:lpstr>Salud Visual</vt:lpstr>
      <vt:lpstr>Nutrición</vt:lpstr>
      <vt:lpstr>PAE</vt:lpstr>
      <vt:lpstr>'Apoyo Social'!Print_Area</vt:lpstr>
      <vt:lpstr>Epidemiología!Print_Area</vt:lpstr>
      <vt:lpstr>Nutrición!Print_Area</vt:lpstr>
      <vt:lpstr>PAE!Print_Area</vt:lpstr>
      <vt:lpstr>Portada!Print_Area</vt:lpstr>
      <vt:lpstr>'Salud Bucal'!Print_Area</vt:lpstr>
      <vt:lpstr>'Salud Visual'!Print_Area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2017-11-10T13:02:16Z</cp:lastPrinted>
  <dcterms:created xsi:type="dcterms:W3CDTF">2017-09-27T19:54:19Z</dcterms:created>
  <dcterms:modified xsi:type="dcterms:W3CDTF">2017-12-06T11:32:49Z</dcterms:modified>
</cp:coreProperties>
</file>