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.sanchez\Desktop\"/>
    </mc:Choice>
  </mc:AlternateContent>
  <bookViews>
    <workbookView xWindow="0" yWindow="0" windowWidth="28800" windowHeight="10545"/>
  </bookViews>
  <sheets>
    <sheet name="C X P MAYO 2018" sheetId="1" r:id="rId1"/>
  </sheets>
  <definedNames>
    <definedName name="_xlnm._FilterDatabase" localSheetId="0" hidden="1">'C X P MAYO 2018'!$A$9:$G$2937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8" i="1" l="1"/>
  <c r="F684" i="1"/>
  <c r="F1037" i="1"/>
  <c r="F644" i="1"/>
  <c r="F643" i="1"/>
  <c r="F1137" i="1"/>
  <c r="F226" i="1"/>
  <c r="F1583" i="1"/>
  <c r="F777" i="1"/>
  <c r="F1471" i="1"/>
  <c r="F1417" i="1"/>
  <c r="F1416" i="1"/>
  <c r="F288" i="1"/>
  <c r="F1503" i="1"/>
  <c r="F521" i="1"/>
  <c r="F285" i="1"/>
  <c r="F939" i="1"/>
  <c r="F520" i="1"/>
  <c r="F931" i="1"/>
  <c r="F1570" i="1"/>
  <c r="F635" i="1"/>
  <c r="F1125" i="1"/>
  <c r="F1290" i="1"/>
  <c r="F894" i="1"/>
  <c r="F453" i="1"/>
  <c r="F280" i="1"/>
  <c r="F1120" i="1"/>
  <c r="F332" i="1"/>
  <c r="F100" i="1"/>
  <c r="F236" i="1"/>
  <c r="F235" i="1"/>
  <c r="F910" i="1"/>
  <c r="F927" i="1"/>
  <c r="F1013" i="1"/>
  <c r="F839" i="1"/>
  <c r="F972" i="1"/>
  <c r="F295" i="1"/>
  <c r="F1316" i="1"/>
  <c r="F25" i="1"/>
  <c r="F924" i="1"/>
  <c r="F385" i="1"/>
  <c r="F1522" i="1"/>
  <c r="F87" i="1"/>
  <c r="F664" i="1"/>
  <c r="F560" i="1"/>
  <c r="F1106" i="1"/>
  <c r="F1308" i="1"/>
  <c r="F1307" i="1"/>
  <c r="F624" i="1"/>
  <c r="F306" i="1"/>
  <c r="F412" i="1"/>
  <c r="F746" i="1"/>
  <c r="F203" i="1"/>
  <c r="F1519" i="1"/>
  <c r="F1002" i="1"/>
  <c r="F1546" i="1"/>
  <c r="F418" i="1"/>
  <c r="F1595" i="1"/>
  <c r="F831" i="1"/>
  <c r="F234" i="1"/>
  <c r="F63" i="1"/>
  <c r="F1095" i="1"/>
  <c r="F999" i="1"/>
  <c r="F151" i="1"/>
  <c r="F649" i="1"/>
  <c r="F115" i="1"/>
  <c r="F738" i="1"/>
  <c r="F826" i="1"/>
  <c r="F917" i="1"/>
  <c r="F18" i="1"/>
  <c r="F161" i="1"/>
  <c r="F1518" i="1"/>
  <c r="F646" i="1"/>
  <c r="F606" i="1"/>
  <c r="F1231" i="1"/>
  <c r="F941" i="1"/>
  <c r="F480" i="1"/>
  <c r="F1504" i="1"/>
  <c r="F2939" i="1" l="1"/>
  <c r="F2720" i="1"/>
  <c r="F2718" i="1"/>
  <c r="F2717" i="1"/>
  <c r="F2715" i="1"/>
  <c r="F2714" i="1"/>
  <c r="F2704" i="1"/>
  <c r="F2699" i="1"/>
  <c r="F2691" i="1"/>
  <c r="F2690" i="1"/>
  <c r="F2687" i="1"/>
  <c r="F2686" i="1"/>
  <c r="F2682" i="1"/>
  <c r="F2679" i="1"/>
  <c r="F2678" i="1"/>
  <c r="F2677" i="1"/>
  <c r="F2676" i="1"/>
  <c r="F2674" i="1"/>
  <c r="F2671" i="1"/>
  <c r="F2668" i="1"/>
  <c r="F2664" i="1"/>
  <c r="F2663" i="1"/>
  <c r="F2661" i="1"/>
  <c r="F2659" i="1"/>
  <c r="F2655" i="1"/>
  <c r="F2652" i="1"/>
  <c r="F2651" i="1"/>
  <c r="F2649" i="1"/>
  <c r="F2648" i="1"/>
  <c r="F2647" i="1"/>
  <c r="F2646" i="1"/>
  <c r="F2645" i="1"/>
  <c r="F2642" i="1"/>
  <c r="F2636" i="1"/>
  <c r="F2635" i="1"/>
  <c r="F2634" i="1"/>
  <c r="F2633" i="1"/>
  <c r="F2630" i="1"/>
  <c r="F2628" i="1"/>
  <c r="F2626" i="1"/>
  <c r="F2625" i="1"/>
  <c r="F2623" i="1"/>
  <c r="F2622" i="1"/>
  <c r="F2611" i="1"/>
  <c r="F2606" i="1"/>
  <c r="F2605" i="1"/>
  <c r="F2602" i="1"/>
  <c r="F2601" i="1"/>
  <c r="F2596" i="1"/>
  <c r="F2590" i="1"/>
  <c r="F2584" i="1"/>
  <c r="F2582" i="1"/>
  <c r="F2578" i="1"/>
  <c r="F2576" i="1"/>
  <c r="F2573" i="1"/>
  <c r="F2569" i="1"/>
  <c r="F2568" i="1"/>
  <c r="F2567" i="1"/>
  <c r="F2566" i="1"/>
  <c r="F2560" i="1"/>
  <c r="F2559" i="1"/>
</calcChain>
</file>

<file path=xl/comments1.xml><?xml version="1.0" encoding="utf-8"?>
<comments xmlns="http://schemas.openxmlformats.org/spreadsheetml/2006/main">
  <authors>
    <author>PC</author>
    <author>Dell</author>
  </authors>
  <commentList>
    <comment ref="C38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TIENE IGUAL NCF QUE DIC-2017, SE LE INFORMARA… COMPLETO,   19-2-2018</t>
        </r>
      </text>
    </comment>
    <comment ref="C839" authorId="1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NCF REPETIDO EN  FEB-2018, SE LE INFORMO QUE LO CORRIJA</t>
        </r>
      </text>
    </comment>
    <comment ref="C91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PRIMERO ENTREGO NCF A010010011500000101, LUEGO, SE DIO CUENTA DEL ERROR Y TRAJO COMUNICACIÓN Y NCF NUEVO A010010011500000104</t>
        </r>
      </text>
    </comment>
    <comment ref="C131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VERIFICAR NCF
</t>
        </r>
      </text>
    </comment>
    <comment ref="F261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tiene diferencias en suma de raciones, el monto cambio de RD$1,434,265.22 a RD$1,430,550.58, disminuyó, lo traerá…CORREGIDO 24-05-2018</t>
        </r>
      </text>
    </comment>
    <comment ref="F270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Debe cambiar el monto ya que lo calculó como secundaria de 590,206.50 cambiará a RD$563,975.10</t>
        </r>
      </text>
    </comment>
    <comment ref="C270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ncf repetido con Marzo, 2018 se le informó a la suplidora…lo cambiará</t>
        </r>
      </text>
    </comment>
  </commentList>
</comments>
</file>

<file path=xl/sharedStrings.xml><?xml version="1.0" encoding="utf-8"?>
<sst xmlns="http://schemas.openxmlformats.org/spreadsheetml/2006/main" count="11692" uniqueCount="2566">
  <si>
    <t>INSTITUTO NACIONAL DE BIENESTAR ESTUDIANTIL</t>
  </si>
  <si>
    <t>“Año Del Desarrollo Agroforestal”</t>
  </si>
  <si>
    <t>FECHA DE REGISTRO</t>
  </si>
  <si>
    <t>SUPLIDOR</t>
  </si>
  <si>
    <t>NUMERO NCF</t>
  </si>
  <si>
    <t>CONCEPTO</t>
  </si>
  <si>
    <t>OBJETAL</t>
  </si>
  <si>
    <t>MONTO</t>
  </si>
  <si>
    <t>FECHA LIMITE DE PAGO</t>
  </si>
  <si>
    <t>CARMEN RAINALDE GARCIA DE LA CRUZ</t>
  </si>
  <si>
    <t>A FUEGO LENTO SRL</t>
  </si>
  <si>
    <t>ABEL ALIMENTOS BEBIDAS ENSALADAS LEGUMBRES SRL</t>
  </si>
  <si>
    <t>ABNER EDUARDO VARGAS SALCE</t>
  </si>
  <si>
    <t>ACADEMIA CANAAN S R L</t>
  </si>
  <si>
    <t>ACOSFERNA SRL</t>
  </si>
  <si>
    <t>ADALMIRO GONZALEZ MERCEDES</t>
  </si>
  <si>
    <t>ADDERLY DE LOS SANTOS FRANJUL</t>
  </si>
  <si>
    <t>ADRIANA GEOVANNIS DE LA ALT. MENDEZ HERASME</t>
  </si>
  <si>
    <t>ADRIANA REYNOSO</t>
  </si>
  <si>
    <t>AGNES GROUP SRL</t>
  </si>
  <si>
    <t>AGRICOLA SIDER SRL</t>
  </si>
  <si>
    <t>AGROINDUSTRIAL LOS ANGELES SRL</t>
  </si>
  <si>
    <t>AGUSTIN TINEO CEPEDA</t>
  </si>
  <si>
    <t>AGUSTINA CASTILLO GONZALEZ/COMEDOR CASTILLO</t>
  </si>
  <si>
    <t>AGUSTINA MERCEDES CACERES POLANCO</t>
  </si>
  <si>
    <t>AGUSTINA SILVERIO DE ESCARRAMAN</t>
  </si>
  <si>
    <t xml:space="preserve">AGUSTINA SILVERIO DE ESCARRAMAN </t>
  </si>
  <si>
    <t>ALBANELIS VALENZUELA CUEVAS</t>
  </si>
  <si>
    <t>ALBERTA PAULINO DE DURAN</t>
  </si>
  <si>
    <t xml:space="preserve">ALEIDA RODRIGUEZ DE CORONADO </t>
  </si>
  <si>
    <t>ALEJANDRO MARTE RAMIREZ</t>
  </si>
  <si>
    <t>ALEXANDER AMPARO TAVERAS</t>
  </si>
  <si>
    <t>ALEXANDER MANUEL BRITO HERNANDEZ</t>
  </si>
  <si>
    <t>ALEXANDRA VICENTE DE LA ROSA</t>
  </si>
  <si>
    <t>ALEXIS MARTE RAMIREZ</t>
  </si>
  <si>
    <t>ALFIDA SOBEIDA PAYANO DIAZ</t>
  </si>
  <si>
    <t>ALFREDO RAMIREZ</t>
  </si>
  <si>
    <t>ALGANA SRL</t>
  </si>
  <si>
    <t>ALMACEN DE ALIMENTOS SUPER ECONOMICO AASE, SRL</t>
  </si>
  <si>
    <t>ALTA GASTRONOMIA CAMPAÑA DAMIAN SRL</t>
  </si>
  <si>
    <t>AMAURY RAFAEL LOPEZ ARIAS</t>
  </si>
  <si>
    <t>AMPARO MARGARITA ROSIS SANCHEZ</t>
  </si>
  <si>
    <t>ANA CASILDA RODRIGUEZ JUSTO</t>
  </si>
  <si>
    <t>ANA CLARIBEL HIDALGO SEVERINO</t>
  </si>
  <si>
    <t>ANA DINA CAPELLAN DE HILARIO</t>
  </si>
  <si>
    <t>ANA DOMINGA RONDON ESPINAL</t>
  </si>
  <si>
    <t>ANA FELICIA UREÑA CEBALLOS</t>
  </si>
  <si>
    <t>ANA FRANCISCA JAQUEZ ENCARNACION</t>
  </si>
  <si>
    <t>ANA KAREN TAVERAS MARIA</t>
  </si>
  <si>
    <t>ANA LIVIDA NOBOA</t>
  </si>
  <si>
    <t>ANA MARIA MARTINEZ SRL</t>
  </si>
  <si>
    <t>ANA MERCEDES ROSARIO REYES</t>
  </si>
  <si>
    <t>ANA VICTORIA GONZALEZ BOTTIER</t>
  </si>
  <si>
    <t>ANDREINA CRUZ CORNIEL</t>
  </si>
  <si>
    <t>ANDRES ENCARNACION FELIZ</t>
  </si>
  <si>
    <t>ANGEL ALTAGRACIA CAMILO RAMIREZ</t>
  </si>
  <si>
    <t>ANGEL TOBIAS VASQUEZ GERMAN</t>
  </si>
  <si>
    <t>ANGELA MARTA PROVIDENCIA DE JESUS SANTANA</t>
  </si>
  <si>
    <t>ANGELINA SANCHEZ DE PAREDES</t>
  </si>
  <si>
    <t>ANILKA LILIANA RODRIGUEZ DIAZ</t>
  </si>
  <si>
    <t>ANTONIA CURI FELIZ</t>
  </si>
  <si>
    <t>ANTONIO SANCHEZ LEOCADIO</t>
  </si>
  <si>
    <t>APOLINAR ALEXANDER DURAN BRITO</t>
  </si>
  <si>
    <t>AQUILINO VARGAS</t>
  </si>
  <si>
    <t>AQUINO PAULINO SERVICIOS SRL</t>
  </si>
  <si>
    <t>ARELIS CORALIS SANCHEZ MONTERO</t>
  </si>
  <si>
    <t>ARIEL OSCARIDE RODRIGUEZ OTAÑO</t>
  </si>
  <si>
    <t>ARIHANNA MARIA GUTIERREZ HICIANO</t>
  </si>
  <si>
    <t>ARISTIDES JOSE RAMIREZ BELTRE</t>
  </si>
  <si>
    <t>ARQUIMEGA SRL</t>
  </si>
  <si>
    <t>ASOCIACION DE GANADEROS DE MONTE PLATA INC</t>
  </si>
  <si>
    <t>ASOCIACION VEGANA DE SERVICIO (AVES) S.R.L</t>
  </si>
  <si>
    <t>AUGUSTO YSABEL FELIX</t>
  </si>
  <si>
    <t>BAEZ Y BOCIO SRL</t>
  </si>
  <si>
    <t>BARTOLINA PAYANO CONCEPCION</t>
  </si>
  <si>
    <t>BARTOLO ALFREDO PAULINO MERCADO</t>
  </si>
  <si>
    <t>BASILIO RODRIGUEZ RODRIGUEZ</t>
  </si>
  <si>
    <t>BAUDILIA ENCARNACION PIMENTEL FABIAN</t>
  </si>
  <si>
    <t>BELKIS AMARILIS AVILA GUERRERO</t>
  </si>
  <si>
    <t>BELQUIS DOMINGA CHIRENO</t>
  </si>
  <si>
    <t>BERNARDA DE LOURDES PERALTA MORILLO</t>
  </si>
  <si>
    <t>BERNARDO ANTONIO MORONTA PLASENCIA</t>
  </si>
  <si>
    <t>BERQUI MARISOL BERIGUETE DE OLEO DE MULLER</t>
  </si>
  <si>
    <t>BIENVENIDO ACOSTA ROMAN</t>
  </si>
  <si>
    <t>BILSON RAMON ALMONTE REYES</t>
  </si>
  <si>
    <t xml:space="preserve">BILSON RAMON ALMONTE REYES </t>
  </si>
  <si>
    <t>BLAS ISRAEL MEJIA SOSA</t>
  </si>
  <si>
    <t>BLAS ENRIQUE MEJIA DOBLES</t>
  </si>
  <si>
    <t>BOLKIS MARIBEL DILENIA CORNIEL GARCIA</t>
  </si>
  <si>
    <t>BON AGRO INDUSTRIAL S A</t>
  </si>
  <si>
    <t>BRAVAMAR ASSOCIATES S A</t>
  </si>
  <si>
    <t>BRIANDA TOURS S A</t>
  </si>
  <si>
    <t>BRUBEL, SRL</t>
  </si>
  <si>
    <t>C M C COMUNICACIONES MELLA COMERCIAL S A</t>
  </si>
  <si>
    <t>CAFETERIA COMEDOR TODO RICO SRL</t>
  </si>
  <si>
    <t>CANA FLOR HERMANOS SRL</t>
  </si>
  <si>
    <t>CANARI COCINAS COMERCIALES SRL</t>
  </si>
  <si>
    <t>CARIMERCA SRL</t>
  </si>
  <si>
    <t>CARLOS RAFAEL HERNANDEZ JIMENEZ</t>
  </si>
  <si>
    <t>CARLOS RAMON DE LA CRUZ PUJOLS</t>
  </si>
  <si>
    <t>CARMEN DOLORES ESTEVEZ HERNANDEZ</t>
  </si>
  <si>
    <t>CARMEN FORTUNA BENJAMIN VOLQUEZ</t>
  </si>
  <si>
    <t>CARMEN RAMONA MENDEZ FELIZ</t>
  </si>
  <si>
    <t>CAROLINA MARTINEZ LANTIGUA</t>
  </si>
  <si>
    <t>CASA MARLON SRL</t>
  </si>
  <si>
    <t>CASIMIRO SANTOS DE LA CRUZ</t>
  </si>
  <si>
    <t>CATERING DEL CARIBE PEROZO SRL</t>
  </si>
  <si>
    <t>CCE CLAUDIA COMIDA EMPRESARIAL SRL</t>
  </si>
  <si>
    <t>CECILIA SOBEIDA HINOJOSA REINOSO</t>
  </si>
  <si>
    <t>CENTRO DE MADRE LA INMACULADA PALMARITO</t>
  </si>
  <si>
    <t>CESAR AUGUSTO MUÑOZ CEPIN</t>
  </si>
  <si>
    <t>CESAR AUGUSTO SALDAÑA JAQUEZ</t>
  </si>
  <si>
    <t>CESAR DOTTEL</t>
  </si>
  <si>
    <t>CESAR EMILIO PICHARDO RODRIGUEZ</t>
  </si>
  <si>
    <t>CESAR JOEL GARABITOS SANTIAGO</t>
  </si>
  <si>
    <t>CIMA DISCO SRL</t>
  </si>
  <si>
    <t>CIRILO LANFRANCO QUIROZ</t>
  </si>
  <si>
    <t>CLAUDIO ANTONIO PEREZ SENA</t>
  </si>
  <si>
    <t>CLEMEN NIDIA DE JESUS LUNA FERNANDEZ</t>
  </si>
  <si>
    <t>CLUB DE AMAS DE CASA LUCES DEL FUTURO CACALUF INC</t>
  </si>
  <si>
    <t>COCINA DE ABASTO DE ALIMENTOS EL MELLERO &amp; MAS SRL</t>
  </si>
  <si>
    <t>COCINA EMPRESARIAL CASA MIA</t>
  </si>
  <si>
    <t>COCINA MANA DEL CIELO COMACI SRL</t>
  </si>
  <si>
    <t>COCINA MERCEDES ESTRELLA SRL.</t>
  </si>
  <si>
    <t>COMEDOR AMBIORIX LORA DIAZ</t>
  </si>
  <si>
    <t>COMEDOR D A &amp; S SRL</t>
  </si>
  <si>
    <t>COMEDOR EL PAN CON LA ENSEÑANZA SRL</t>
  </si>
  <si>
    <t>COMEDOR INDUSTRIAL LOS LLANOS SRL</t>
  </si>
  <si>
    <t>COMEDOR LA OPCION DEL SABOR, SRL</t>
  </si>
  <si>
    <t>COMEDOR SECTOR GOURMET</t>
  </si>
  <si>
    <t>COMEDOR VASQUEZ</t>
  </si>
  <si>
    <t>COMERCIAL JOSE RAMIREZ SRL</t>
  </si>
  <si>
    <t>COMERCIAL MELISSA LOPEZ SRL</t>
  </si>
  <si>
    <t>COMERCIAL MULTISERVICES</t>
  </si>
  <si>
    <t>COMERCIAL STE HEY C POR A</t>
  </si>
  <si>
    <t>COMERCIALIZADORA DE ALIMENTOS ADRIANA SRL</t>
  </si>
  <si>
    <t>COMIDA D MI PROPIA CASA SRL</t>
  </si>
  <si>
    <t>COMIDA EMPRESARIAL Y EVENTOS PILAR SRL</t>
  </si>
  <si>
    <t>CONSORCIO DORADEL SRL</t>
  </si>
  <si>
    <t>CONTINENTAL RENT-A-CAR, SRL</t>
  </si>
  <si>
    <t>COOPERATIVA AGROPECUARIA DE GANADEROS DEL SUR</t>
  </si>
  <si>
    <t>COOPERATIVA DE AGROPECUARIA DE LA FEDERACION DE GANADEROS DEL NOROESTE</t>
  </si>
  <si>
    <t>COOPERATIVA DE AHORROS CREDITOS Y SERVICIOS MULTIPLES CENTRAL</t>
  </si>
  <si>
    <t>CORPORACION E INVERSIONES CORPORINVER SRL</t>
  </si>
  <si>
    <t>D ALVAREZ COMIDA EMPRESARIAL SRL</t>
  </si>
  <si>
    <t>D CANDY REPOSTERIA EIRL</t>
  </si>
  <si>
    <t>D COMER GOURMET JG SRL</t>
  </si>
  <si>
    <t xml:space="preserve">D DAMAR GOUMET, SRL </t>
  </si>
  <si>
    <t>D DAMARIS FERRERAS PARAISO DEL BUFETTE SRL</t>
  </si>
  <si>
    <t>D FRANCISCA FRIAS CATERING INTERNACIONAL SRL</t>
  </si>
  <si>
    <t>D GERMAN COMIDA Y MAS SRL</t>
  </si>
  <si>
    <t>D GOURMET ROSYLEC SRL</t>
  </si>
  <si>
    <t>D KENIA COMIDAS SRL</t>
  </si>
  <si>
    <t>D LIAM S BUFFET SRL</t>
  </si>
  <si>
    <t>D MAYO WINS GE FAMILY, SRL</t>
  </si>
  <si>
    <t>D NELIS BUFFET SRL</t>
  </si>
  <si>
    <t>D P SERVICIOS MULTIPLES SRL</t>
  </si>
  <si>
    <t>D PEBEL BUEN COMER SRL</t>
  </si>
  <si>
    <t>D ROALCA NEGOCIOS EMPRESARIALES SRL</t>
  </si>
  <si>
    <t>DACONO COMERCIAL, SRL</t>
  </si>
  <si>
    <t>DAIFEL MEDINA FELIZ</t>
  </si>
  <si>
    <t>DALCOM SRL</t>
  </si>
  <si>
    <t>DALIA JOSEFINA HENRIQUEZ MARIN</t>
  </si>
  <si>
    <t>DAMIAN DE JESUS MORALES ZAMORA</t>
  </si>
  <si>
    <t>DANEIRIS MENDEZ HERASME</t>
  </si>
  <si>
    <t>DANIEL ISRAEL MATIAS MELENDEZ</t>
  </si>
  <si>
    <t>DANIEL MEDINA FELIZ</t>
  </si>
  <si>
    <t>DANILO DE LOS SANTOS ROMERO</t>
  </si>
  <si>
    <t>DANILO DE OLEO PEREZ</t>
  </si>
  <si>
    <t>DANTE AGRAMONTE MELO</t>
  </si>
  <si>
    <t>DARIO ISMAEL DIAZ GARCIA</t>
  </si>
  <si>
    <t>DARWIN INDUSTRIAL SRL</t>
  </si>
  <si>
    <t>DAVID MONTERO MATEO</t>
  </si>
  <si>
    <t>DECENA GOURMET, COMIDA EMPRESARIAL</t>
  </si>
  <si>
    <t>DECORACIONES SIEMPRE BIEN M T SRL</t>
  </si>
  <si>
    <t>DEJARDENS SERVICES FOOD SRL</t>
  </si>
  <si>
    <t>DELFIN ANTONIO PEREZ MOYA</t>
  </si>
  <si>
    <t>DELI CANDELARIO LEONARDO</t>
  </si>
  <si>
    <t>DELIA MERCEDES CAPELLAN LAGARES</t>
  </si>
  <si>
    <t>DELICIAS CABRALEÑAS TFJV SRL</t>
  </si>
  <si>
    <t>DELICIAS DLM SRL</t>
  </si>
  <si>
    <t xml:space="preserve">DENIS JOEL GOMEZ GUZMAN </t>
  </si>
  <si>
    <t>DENISSE ANDREINA LORA REYES DE SANTOS</t>
  </si>
  <si>
    <t>DESARROLLOS VIOLANTE SRL</t>
  </si>
  <si>
    <t>DESIREE FELIZ COSTE</t>
  </si>
  <si>
    <t>DEYSI MARIA RAMIREZ</t>
  </si>
  <si>
    <t xml:space="preserve">DIANYS BELARMINIO PEÑA PEÑA </t>
  </si>
  <si>
    <t>DIEGO ARMANDO MORILLA PEÑA</t>
  </si>
  <si>
    <t>DIGMA ABASTECIMIENTOS SRL</t>
  </si>
  <si>
    <t>DIGNA MORILLO CORCINO</t>
  </si>
  <si>
    <t>DILANY PEÑA DE LOS SANTOS</t>
  </si>
  <si>
    <t>DILICATESSEN VIDA PARA EL PAN DEVIPA SRL</t>
  </si>
  <si>
    <t>DIOGENES MORALES</t>
  </si>
  <si>
    <t>DIOGENES PEREZ</t>
  </si>
  <si>
    <t>DIOGENES SIERRA CUEVAS</t>
  </si>
  <si>
    <t>DIONIS NATHALIE ALBERTO LOPEZ</t>
  </si>
  <si>
    <t>DIPLACONSPRO SRL</t>
  </si>
  <si>
    <t>DISTRIBUIDORA DIAZ VENTURA SRL</t>
  </si>
  <si>
    <t>DISTRIBUIDORA PDS SRL</t>
  </si>
  <si>
    <t>DIVINA ESTHER ZORRILLA RAMIREZ</t>
  </si>
  <si>
    <t>DIVINO S GOURMET SRL</t>
  </si>
  <si>
    <t>DOMINGA BONILLA</t>
  </si>
  <si>
    <t>DOMINGA DILCIA ALCANTARA</t>
  </si>
  <si>
    <t>DOMINGA RAFAELA ANTONIA RAMOS PICHARDO</t>
  </si>
  <si>
    <t>DOMINGO ABRAHAM DIAZ GARCIA</t>
  </si>
  <si>
    <t>DOMINGO ANTONIO COSME HOLGUIN</t>
  </si>
  <si>
    <t>DOMINGO ANTONIO VELEZ BARRIOLA</t>
  </si>
  <si>
    <t>DOMINGO SANTO GONZALEZ ADAME</t>
  </si>
  <si>
    <t>DON ELPIDIO ELOY DEELY S PALADARES SRL</t>
  </si>
  <si>
    <t>DON PIMPIN SRL</t>
  </si>
  <si>
    <t>DONA PRENDA SRL</t>
  </si>
  <si>
    <t>DOÑA CACHA RESTAURANT SRL</t>
  </si>
  <si>
    <t>DOÑA INES ESCUELA DE COCINA SRL</t>
  </si>
  <si>
    <t>DORCA REYNOSO NUÑEZ DE BRITO</t>
  </si>
  <si>
    <t>DORKA ESTHER GARCIA DE CASTRO</t>
  </si>
  <si>
    <t>DREAMLINE DOMINICANA SRL</t>
  </si>
  <si>
    <t>DRELIS REYITO FERMIN VASQUEZ</t>
  </si>
  <si>
    <t>DULCE MARIA DE LA CRUZ PICHARDO</t>
  </si>
  <si>
    <t>ECONOMARKET GOMEL SRL</t>
  </si>
  <si>
    <t>EDIBERTO CORDERO</t>
  </si>
  <si>
    <t>EDILIO ZORRILLA</t>
  </si>
  <si>
    <t>EDUARDO ANULFO ROSARIO RODRIGUEZ</t>
  </si>
  <si>
    <t>EDUARDO EMILIO CABRERA CABRERA</t>
  </si>
  <si>
    <t>EDUY FRANCIS YNOA PITA</t>
  </si>
  <si>
    <t>EDWARD ANTONIO GARABITO SANTIAGO</t>
  </si>
  <si>
    <t>EDWARD DEMORIZI OROZA</t>
  </si>
  <si>
    <t>EFRAIN HERNANDEZ</t>
  </si>
  <si>
    <t>EL GUSTATIO DEL CHEF SRL</t>
  </si>
  <si>
    <t>EL MOCANO GOURMET MOGOUR SRL</t>
  </si>
  <si>
    <t>EL MOCANO GOURMET MOGOUR,SRL</t>
  </si>
  <si>
    <t>EL PARRILLON DE CARMEN ROSA, SRL</t>
  </si>
  <si>
    <t>EL PATIO DE LA MADRE ALTA COCINA SRL</t>
  </si>
  <si>
    <t>EL POLY GOURMET SRL</t>
  </si>
  <si>
    <t>EL SAZON DE MAMA TINGO SRL</t>
  </si>
  <si>
    <t>EL TOQUE SABROSO FP SRL</t>
  </si>
  <si>
    <t>ELADIA DIPRE</t>
  </si>
  <si>
    <t>ELBA BAUDILIA RODRIGUEZ MORA</t>
  </si>
  <si>
    <t xml:space="preserve">ELBA BAUDILIA RODRIGUEZ MORA </t>
  </si>
  <si>
    <t>ELIEZER FELIZ GUEVARA</t>
  </si>
  <si>
    <t>ELIEZER GERMAN GUERRERO</t>
  </si>
  <si>
    <t>ELIZABETH MEJIA MARTE</t>
  </si>
  <si>
    <t>ELSA DE LA CRUZ GONZALEZ</t>
  </si>
  <si>
    <t>ELSA NATIVIDAD FORTUNA BENITEZ</t>
  </si>
  <si>
    <t>NELSON DE LOS SANTOS ROMERO</t>
  </si>
  <si>
    <t>ELVIS ALFONSO JIMENEZ RAMIREZ</t>
  </si>
  <si>
    <t>ELVIS JOSE JORGE</t>
  </si>
  <si>
    <t>ELVIS VLADIMIR MUÑOZ SANTOS</t>
  </si>
  <si>
    <t>EMELYN GOURMET SRL</t>
  </si>
  <si>
    <t>EMILIA NUÑEZ BAEZ</t>
  </si>
  <si>
    <t>EMMA ARELIS DEL CARMEN HOLGUIN KHOURY</t>
  </si>
  <si>
    <t>EMPORIO GOURMET SERVICIO DE CATERING</t>
  </si>
  <si>
    <t>EMPRESAS D OZUNA CATERING SRL</t>
  </si>
  <si>
    <t>EMPRESAS GONELL SRL</t>
  </si>
  <si>
    <t>ENMANUEL MONCION RODRIGUEZ</t>
  </si>
  <si>
    <t>ENNY RODRIGUEZ LOPEZ</t>
  </si>
  <si>
    <t>ERASMO WILKI SANTOS VILLEGAS</t>
  </si>
  <si>
    <t>ERIDANIA RAMIREZ CASTILLO</t>
  </si>
  <si>
    <t>ESMERALDA SOSA MERCEDES DE MEJIA</t>
  </si>
  <si>
    <t>ESTEBANIA REYES MANZUETA</t>
  </si>
  <si>
    <t>EUCEBIO VALENTIN PEREZ SOLORIN</t>
  </si>
  <si>
    <t>EUDOCIA MARIA FERMIN</t>
  </si>
  <si>
    <t>EUDY ABREU TRINIDAD</t>
  </si>
  <si>
    <t>EURYN GREGORIO MINYETY MINYETY</t>
  </si>
  <si>
    <t>EUSEBIA DE JESUS DE JESUS</t>
  </si>
  <si>
    <t>EXPEDICTO  NUÑEZ PERALTA</t>
  </si>
  <si>
    <t>EZID ALEJANDRO ARIAS</t>
  </si>
  <si>
    <t>F C MENU GOURMET SRL</t>
  </si>
  <si>
    <t>F LONGO &amp; ASOCIADOS SRL</t>
  </si>
  <si>
    <t>FATIMA DILUVINA FRANJUL SANTANA</t>
  </si>
  <si>
    <t>FAUSTO ANTONIO ARIAS SANCHEZ</t>
  </si>
  <si>
    <t>FAUSTO FRANCISCO FELIZ FELIZ</t>
  </si>
  <si>
    <t>FEDERACION NACIONAL DE MUJERES PARA EL DESARROLLO SOCIO CULTURAL</t>
  </si>
  <si>
    <t>FEDERICO DE LA ROSA VILLEGA</t>
  </si>
  <si>
    <t>FELICIA ALTAGRACIA GARCIA ESPINAL</t>
  </si>
  <si>
    <t>FELIPE DE JESUS PEGUERO PAULINO</t>
  </si>
  <si>
    <t xml:space="preserve">FELIX SENCION BONILLA </t>
  </si>
  <si>
    <t>FELIZ SANCHEZ SUPLIDORA SRL</t>
  </si>
  <si>
    <t>FERNANDO ENRIQUE CEBALLOS PIMENTEL</t>
  </si>
  <si>
    <t>FERNANDO FELIZ FELIZ</t>
  </si>
  <si>
    <t>FERNANDO LEO ALVAREZ</t>
  </si>
  <si>
    <t>FINISHED PRODUCTS HANDLE S R L</t>
  </si>
  <si>
    <t>FIOR DïALIZA ALMONTE DE STEFANI</t>
  </si>
  <si>
    <t>FIORD ALIZA CEDEÑO CORDERO DE JIMENEZ</t>
  </si>
  <si>
    <t>FLENNY PATRICIA GARCIA</t>
  </si>
  <si>
    <t>FLOR DE LIS FOOD SUPPLY SRL</t>
  </si>
  <si>
    <t>FLORANGEL BISONO RODRIGUEZ DE ALVAREZ</t>
  </si>
  <si>
    <t>FLORENTINO ROSADO CUEVAS</t>
  </si>
  <si>
    <t>FRANCEPAN, S. R. L.</t>
  </si>
  <si>
    <t>FRANCISCA CEDANO GARCIA</t>
  </si>
  <si>
    <t>FRANCISCA MEJIA DE LA ROSA</t>
  </si>
  <si>
    <t>FRANCISCO ANTONIO FERREIRA CRUZ</t>
  </si>
  <si>
    <t>FRANCISCO ANTONIO TORRES MERCEDES</t>
  </si>
  <si>
    <t>FRANCISCO CAPELLAN DURAN</t>
  </si>
  <si>
    <t>FRANCISCO JAVIEL NAVARRO SUAZO</t>
  </si>
  <si>
    <t>FRANCISCO JOSE HERNANDEZ VILLAMAN</t>
  </si>
  <si>
    <t>FRANCISCO MIESES</t>
  </si>
  <si>
    <t>FREDDY ANTONIO CALDERON FABAL</t>
  </si>
  <si>
    <t>FREDY CONCEPCION REYES</t>
  </si>
  <si>
    <t>FRUTOS FERRER SRL</t>
  </si>
  <si>
    <t>FUNDACION SUR JOVEN</t>
  </si>
  <si>
    <t>FUNDACION TONY FERNANDEZ</t>
  </si>
  <si>
    <t>G Y L SUPLIDORES SRL</t>
  </si>
  <si>
    <t>GABRIEL ELIAS VASQUEZ PEREZ</t>
  </si>
  <si>
    <t>GABRIEL TOBIAS PEREYRA RAMIREZ</t>
  </si>
  <si>
    <t>GABY MAR</t>
  </si>
  <si>
    <t>GABYMAR SERVICIOS Y DELICATESSEN SRL</t>
  </si>
  <si>
    <t>GADIEL ENTERPRISE SRL</t>
  </si>
  <si>
    <t>GAMAPERA SRL</t>
  </si>
  <si>
    <t>GARCIA SUPER MAX,  SRL</t>
  </si>
  <si>
    <t>GENOBEBA DE JESUS RODRIGUEZ FERNANDEZ</t>
  </si>
  <si>
    <t>GERARD ALBERTY MARTINEZ FOSTER</t>
  </si>
  <si>
    <t>GEREMIA JHONSON</t>
  </si>
  <si>
    <t>GGFP MASTER SERVICES SRL</t>
  </si>
  <si>
    <t>GILMA G M SRL</t>
  </si>
  <si>
    <t>GIOMO INVERSIONES SRL</t>
  </si>
  <si>
    <t>GISSELLE PALADART FOOD SRL</t>
  </si>
  <si>
    <t xml:space="preserve">GLADIS MERCEDES ESPIN LEON </t>
  </si>
  <si>
    <t>GLADYS MARGARITA PLACENCIA MEJIA</t>
  </si>
  <si>
    <t>GLADYS MERCEDES ESPIN LEON</t>
  </si>
  <si>
    <t>GLENIS ALTAGRACIA GONZALEZ GONZALEZ</t>
  </si>
  <si>
    <t>GLENNIS CROGNIS MATOS DIAZ</t>
  </si>
  <si>
    <t>GLOMAR W A SRL</t>
  </si>
  <si>
    <t>GLOSA SRL</t>
  </si>
  <si>
    <t>GRAN PAC SRL</t>
  </si>
  <si>
    <t>GREGORIA UREÑA HERNANDEZ</t>
  </si>
  <si>
    <t>GREGORIO ESTALIN DIAZ BRITO</t>
  </si>
  <si>
    <t>GREGORIO LAZALA MONEGRO</t>
  </si>
  <si>
    <t>GREICY AMADA CARRASCO MOLINA</t>
  </si>
  <si>
    <t>GRUPO AMERICIUM SRL</t>
  </si>
  <si>
    <t>GRUPO BIANCO SRL</t>
  </si>
  <si>
    <t>GRUPO CGAR</t>
  </si>
  <si>
    <t>GRUPO CORGIL SRL</t>
  </si>
  <si>
    <t>GRUPO CUSPIDE &amp; FULGOR SRL</t>
  </si>
  <si>
    <t>GRUPO DPM SRL</t>
  </si>
  <si>
    <t>GRUPO GUASAR SRL</t>
  </si>
  <si>
    <t>GRUPO GUERRERO GRULLON SRL</t>
  </si>
  <si>
    <t>GRUPO RIVERA GARCIA SRL</t>
  </si>
  <si>
    <t xml:space="preserve">GRUPO SORIANO HERRERA GSH </t>
  </si>
  <si>
    <t>GRUPO SUADI SRL</t>
  </si>
  <si>
    <t>GSSYM SRL</t>
  </si>
  <si>
    <t>GUILLERMINA MERCEDES NEUMAN DE JOSE</t>
  </si>
  <si>
    <t>GUISADO &amp; MAS PAEUDO SRL</t>
  </si>
  <si>
    <t>H AMAYO COMIDAS EMPRESARIALES SRL</t>
  </si>
  <si>
    <t>HANSSEL PIÑA GONZALEZ</t>
  </si>
  <si>
    <t>HAROLT ALBERTO ARROYO JIMENEZ</t>
  </si>
  <si>
    <t>HECHO EN CASA SRL</t>
  </si>
  <si>
    <t>HECTOR BIENVENIDO HERRERA ROMERO</t>
  </si>
  <si>
    <t>HECTOR MARINO VELAZQUEZ VASQUEZ</t>
  </si>
  <si>
    <t xml:space="preserve">HENRY DAVID DE LA CRUZ TINEO </t>
  </si>
  <si>
    <t>HERIKA VALENTINA TORRES</t>
  </si>
  <si>
    <t>HIHGLAND SERVICES</t>
  </si>
  <si>
    <t>HORNEADOS DIVERSOS HORDI SRL</t>
  </si>
  <si>
    <t>HORNIADO DE VILLA SRL</t>
  </si>
  <si>
    <t>HOTEL RESTAURANT MARIA MONTEZ SRL</t>
  </si>
  <si>
    <t>HOTELERA RAMIGEL S R L</t>
  </si>
  <si>
    <t>HUGO STEFANNY DE LA CRUZ FRIAS</t>
  </si>
  <si>
    <t>HV MEDISOLUTIONS SRL</t>
  </si>
  <si>
    <t>ILUMINADA DEL C. RODRIGUEZ ESTEVEZ</t>
  </si>
  <si>
    <t>IMPRESOS MODERNOS SRL</t>
  </si>
  <si>
    <t>INDERMERICA SRL</t>
  </si>
  <si>
    <t>INDUSTRIA PANIFICADORA SEANMHATHAIR SRL</t>
  </si>
  <si>
    <t>INDUVECA S A</t>
  </si>
  <si>
    <t>INGREDIENTES DEL CIBAO SRL</t>
  </si>
  <si>
    <t>INSTITUTO DOMINICANO DE DESARROLLO INTEGRAL</t>
  </si>
  <si>
    <t>INVERPEP SRL</t>
  </si>
  <si>
    <t>INVERQUE SRL</t>
  </si>
  <si>
    <t>INVERSIONES CABRISA SRL</t>
  </si>
  <si>
    <t>INVERSIONES CARIBE ORIENTAL SRL</t>
  </si>
  <si>
    <t>INVERSIONES CORPORATIVAS NURO SRL</t>
  </si>
  <si>
    <t>INVERSIONES ESTRELLA DEL MAR SRL</t>
  </si>
  <si>
    <t>INVERSIONES FELIGA, S.RL.</t>
  </si>
  <si>
    <t>INVERSIONES GOMEZ ACOSTA, SRL</t>
  </si>
  <si>
    <t>INVERSIONES HANSAB SRL</t>
  </si>
  <si>
    <t>INVERSIONES JUAN BACILIO SRL</t>
  </si>
  <si>
    <t>INVERSIONES LIYU SRL</t>
  </si>
  <si>
    <t>INVERSIONES LUSAKA SRL</t>
  </si>
  <si>
    <t>INVERSIONES MENTOL SRL</t>
  </si>
  <si>
    <t>INVERSIONES MONTE PALMA INMOPAL SRL</t>
  </si>
  <si>
    <t>INVERSIONES REVAPLUS Y ASOCIADOS, S.R.L</t>
  </si>
  <si>
    <t>INVERSIONES SANCHEZ MERCEDES SRL</t>
  </si>
  <si>
    <t>INVERSIONES SANLIMA SRL</t>
  </si>
  <si>
    <t>INVERSIONES SJR SRL</t>
  </si>
  <si>
    <t>INVERSIONES SOLUGAMA SRL</t>
  </si>
  <si>
    <t>INVERSIONES V &amp; V SRL</t>
  </si>
  <si>
    <t>INVERSIONES VOLQUEZ CONCEPCION SRL</t>
  </si>
  <si>
    <t>INVERSIONES YADIJ SRL</t>
  </si>
  <si>
    <t>IONA COMPANY SRL</t>
  </si>
  <si>
    <t>ISABEL MARIA CASTILLO DE LOS SANTOS DE LOPEZ</t>
  </si>
  <si>
    <t>ISIDRO MORONTA MARTINEZ</t>
  </si>
  <si>
    <t>ISMAEL AMPARO GUERRERO</t>
  </si>
  <si>
    <t>ISOMERCA COMERCIAL SRL</t>
  </si>
  <si>
    <t>ISSACHAR BURGOS GARCIA</t>
  </si>
  <si>
    <t>ITC INTRACOPR. S.R.L</t>
  </si>
  <si>
    <t>JACQUELINE ALTAGRACIA AMPARO DE JESUS</t>
  </si>
  <si>
    <t>JEFFREY IMPORT SRL</t>
  </si>
  <si>
    <t>JEMAMONCA DOMINICANA SRL</t>
  </si>
  <si>
    <t>JERADRAN FOOD WORK SRL</t>
  </si>
  <si>
    <t>JESUS ARGENIS VALDEZ GRULLON</t>
  </si>
  <si>
    <t>JESUS HICIANO REYES</t>
  </si>
  <si>
    <t>JHARONY MARIEL BAUTISTA ENCARNACION</t>
  </si>
  <si>
    <t>JHON CRHISTIAN ROSARIO SANCHEZ</t>
  </si>
  <si>
    <t>JHONNY LEONEL SILVERIO REYES</t>
  </si>
  <si>
    <t>JIMENEZ SALVADOR &amp; ASOCIADOS SRL</t>
  </si>
  <si>
    <t>JIOVANNY SANTAMARIA DEL POZO</t>
  </si>
  <si>
    <t>JISSEL YAMILKA BAEZ ORTEGA</t>
  </si>
  <si>
    <t>JOAQUIN ALBERTO GARRIDO RAMIREZ</t>
  </si>
  <si>
    <t>JOEL ELIAS ALBURQUERQUE</t>
  </si>
  <si>
    <t>JOHAN MANUEL BERAS MEJIA</t>
  </si>
  <si>
    <t>JOHAN MATOS PINEDA</t>
  </si>
  <si>
    <t>JOHANNY R.MATEO</t>
  </si>
  <si>
    <t>JOHANNY RAMONA MATEO LUGO</t>
  </si>
  <si>
    <t>JOHNNELY FRANCINA SILVERIO CABRERA</t>
  </si>
  <si>
    <t>JOHNNY FLORENTINO CASTILLO</t>
  </si>
  <si>
    <t>JOHSUL ADALBERTO FERNANDEZ PEREZ</t>
  </si>
  <si>
    <t>JOMERRIN BUSINESS, S.R.L</t>
  </si>
  <si>
    <t>JONATHAN FELIPE ORTIZ CRUZ</t>
  </si>
  <si>
    <t>JONES SERVICES SRL</t>
  </si>
  <si>
    <t xml:space="preserve">JORGE  &amp; GOURMET, SRL </t>
  </si>
  <si>
    <t>JORGE PATRICIO</t>
  </si>
  <si>
    <t>JOSA SRL</t>
  </si>
  <si>
    <t>JOSE ABRAHAM DIAZ AGRAMONTE</t>
  </si>
  <si>
    <t>JOSE ALBERTO ABREU REYES</t>
  </si>
  <si>
    <t>JOSE ALBERTO LEMBERT CARABALLO</t>
  </si>
  <si>
    <t>JOSE AMBIORIS RAFAEL DESCHAMPS MARIA</t>
  </si>
  <si>
    <t>JOSE ANDRES RAMIREZ ZATEN</t>
  </si>
  <si>
    <t>JOSE ANTONIO FELIZ CUSTODIO</t>
  </si>
  <si>
    <t>JOSE ANTONIO FELIZ LLUBERES</t>
  </si>
  <si>
    <t xml:space="preserve">JOSE ANTONIO GARCIA HERNANDEZ </t>
  </si>
  <si>
    <t>JOSE ARGENIS ZORRILLA CASTILLO</t>
  </si>
  <si>
    <t>JOSE DAVID LUNA TAVERAS</t>
  </si>
  <si>
    <t xml:space="preserve">JOSE EROSTIDES AYBAR OTERO </t>
  </si>
  <si>
    <t>JOSE FRANCISCO FERNANDEZ TEJADA</t>
  </si>
  <si>
    <t>JOSE FRANCISCO MERCEDES REYNOSO</t>
  </si>
  <si>
    <t xml:space="preserve">JOSE HIRALDO GUZMAN </t>
  </si>
  <si>
    <t>JOSE ISMAEL REYES GIL</t>
  </si>
  <si>
    <t>JOSE ISRAEL DE LA CRUZ BONILLA</t>
  </si>
  <si>
    <t>JOSE LEONIDAS ACOSTA DURAN</t>
  </si>
  <si>
    <t>JOSE LUIS DE LA ROSA JIMENEZ</t>
  </si>
  <si>
    <t>JOSE MANUEL BELLIARD SALVADOR</t>
  </si>
  <si>
    <t>JOSE MANUEL BENCOSME CASTILLO</t>
  </si>
  <si>
    <t>JOSE MICHAEL FERMIN FERNANDEZ</t>
  </si>
  <si>
    <t>JOSE MICHAEL FRANCO MARTE</t>
  </si>
  <si>
    <t>JOSE MIGUEL GONZALEZ MORONTA</t>
  </si>
  <si>
    <t>JOSE RAMON PULA DIAZ</t>
  </si>
  <si>
    <t>JOSE RAMON TERTULIEN TAVAREZ</t>
  </si>
  <si>
    <t>JOSEFA ANTONIA REINOSO ABREU</t>
  </si>
  <si>
    <t>JOSEFINA ALTAGRACIA DE JESUS MUñOZ DE ALMANZAR</t>
  </si>
  <si>
    <t>JOSEFINA QUEZADA MARTINEZ</t>
  </si>
  <si>
    <t>JOSELIN MIGUELINA JORGE JORGE</t>
  </si>
  <si>
    <t>JOSELYN ALTAGRACIA RIVAS</t>
  </si>
  <si>
    <t>JOSELYN TORRES GUZMAN</t>
  </si>
  <si>
    <t>JUAN ALMONTE</t>
  </si>
  <si>
    <t>JUAN BAUTISTA ACEVEDO SANTANA</t>
  </si>
  <si>
    <t>JUAN BAUTISTA GONZALEZ VILLAMAN</t>
  </si>
  <si>
    <t>JUAN EMILIO ERARTE RODRIGUEZ</t>
  </si>
  <si>
    <t>JUAN FERMIN HOLGUIN FERNANDEZ</t>
  </si>
  <si>
    <t>JUAN FIDEL MARTE VARGAS</t>
  </si>
  <si>
    <t>JUAN GARCIA TAVERAS</t>
  </si>
  <si>
    <r>
      <t xml:space="preserve">JUAN HEDUIN GOMEZ JIMENEZ / </t>
    </r>
    <r>
      <rPr>
        <b/>
        <sz val="7"/>
        <color theme="1"/>
        <rFont val="Arial"/>
        <family val="2"/>
      </rPr>
      <t>PANADERIA  ANA</t>
    </r>
  </si>
  <si>
    <t>JUAN ISIDRO RODRIGUEZ RODRIGUEZ</t>
  </si>
  <si>
    <t>JUAN JOSE GUZMAN DELGADILLO</t>
  </si>
  <si>
    <t>JUAN JOSE PEREZ ZAPATA</t>
  </si>
  <si>
    <t>JUAN MANUEL QUIÑONEZ MOYA</t>
  </si>
  <si>
    <t>JUAN SANTIAGO TEJADA</t>
  </si>
  <si>
    <t>JUANA FRANCISCO CRUZ</t>
  </si>
  <si>
    <t>JUANA MARGARITA ROSARIO DIAZ</t>
  </si>
  <si>
    <t>JUANA RIVERA CEDEÑO</t>
  </si>
  <si>
    <t>JUANA SANCHEZ DIAZ</t>
  </si>
  <si>
    <t>JUDITH MARGARITA SANTOS BOYA</t>
  </si>
  <si>
    <t>JULIA MARITZA SOLANO</t>
  </si>
  <si>
    <t xml:space="preserve">JULIAN ALBERTO INOA MARTINEZ </t>
  </si>
  <si>
    <t>JULIANA ALTAGRACIA TAVERAS TAVERAS</t>
  </si>
  <si>
    <t>JULIO CESAR ROSA</t>
  </si>
  <si>
    <t>JULIO ERNESTO SEVERINO CESPEDES</t>
  </si>
  <si>
    <t>JULIO SALVADOR ALCANTARA</t>
  </si>
  <si>
    <t>JULIO SANTANA GOURMET SRL</t>
  </si>
  <si>
    <t>JUNIOR RAFAEL UCETA COLLADO</t>
  </si>
  <si>
    <t>JUNTA DE MUJERES NUEVO RENACER</t>
  </si>
  <si>
    <t>KACORIS SERVICES SRL</t>
  </si>
  <si>
    <t>KAFFE SPOT ON, SRL</t>
  </si>
  <si>
    <t>KAKIRU INVESTMENT SRL</t>
  </si>
  <si>
    <t>KARAMELLO S A</t>
  </si>
  <si>
    <t>KAREN ELIANNA MATEO DE LA CRUZ</t>
  </si>
  <si>
    <t>KARONLAY MARIA DIAZ CORPORAN</t>
  </si>
  <si>
    <t>KARPALI CATERING SERVICES, SRL</t>
  </si>
  <si>
    <t>KELVIN GARCIA FELIZ</t>
  </si>
  <si>
    <t>KEMEL COMERCIAL MULTISERVICES EIRL</t>
  </si>
  <si>
    <t>KETTY ROSA CANDELARIO DE JIMENEZ</t>
  </si>
  <si>
    <t>KETY SERIMAR GUZMAN DIAZ</t>
  </si>
  <si>
    <t>KOOPMAN SRL</t>
  </si>
  <si>
    <t>KUKIRA SERVICIOS MULTIPLE SRL</t>
  </si>
  <si>
    <t>LA CANASTA DE IDA Y SOFIA SRL</t>
  </si>
  <si>
    <t>LA COCINA D ELIANA SRL</t>
  </si>
  <si>
    <t>LA COCINA DE ARYS, SRL</t>
  </si>
  <si>
    <t>LA COCINA DE JACKIE SRL</t>
  </si>
  <si>
    <t>LA COMIDA DE MAMA SRL</t>
  </si>
  <si>
    <t>LA GRAN MANZANA SUPERMARKET, SRL</t>
  </si>
  <si>
    <t>LA VID SRL</t>
  </si>
  <si>
    <t>LAGRASSE, SRL</t>
  </si>
  <si>
    <t>LARIMAR PANADERIA REPOSTERIA SRL</t>
  </si>
  <si>
    <t>LAS MARINAS Y SUS CALDOS SRL</t>
  </si>
  <si>
    <t>LEANA JOSEFINA LEBREAULT GOMEZ</t>
  </si>
  <si>
    <t>LEANDRA STEPHANIE ACOSTA BELTRE</t>
  </si>
  <si>
    <t>LECHE FRESCA S R L</t>
  </si>
  <si>
    <t>LEONARDO ANTONIO GALAN ACEVEDO</t>
  </si>
  <si>
    <t>LEONER ANTONIO PEROZO PAULINO</t>
  </si>
  <si>
    <t>LEONILDA ALTAGRACIA BAEZ DE URBAEZ</t>
  </si>
  <si>
    <t>LEXSIL SRL</t>
  </si>
  <si>
    <t>LEYDI JULEY CONCEPCION GUERRERO</t>
  </si>
  <si>
    <t>LICET DEL CARMEN GERMOSEN JACKSON</t>
  </si>
  <si>
    <t>LIDIA ALTAGRACIA BARRIOLA ROJAS</t>
  </si>
  <si>
    <t>LILA DESIREE FELIZ FERRERAS</t>
  </si>
  <si>
    <t>LILIAN MARGARITA ORTIZ CALDERON</t>
  </si>
  <si>
    <t>LINDA ESPERANZA PANADERIA &amp; MAS SRL</t>
  </si>
  <si>
    <t>LINING GLOW MANAGEMENT SRL</t>
  </si>
  <si>
    <t>LISANGEL BUFFET SRL</t>
  </si>
  <si>
    <t>LISBETH ALTAGRACIA RINCON SUAZO</t>
  </si>
  <si>
    <t>LOBARSI CORPORATION SRL</t>
  </si>
  <si>
    <t>LOURDES CRISTOBALINA RAMIREZ RAMIREZ</t>
  </si>
  <si>
    <t>LOURDES DEL PILAR JOAQUIN DE LA CRUZ</t>
  </si>
  <si>
    <t>LUCIA ANTIGUA ADAMES</t>
  </si>
  <si>
    <t>LUCIANO NUÑEZ LIRIANO</t>
  </si>
  <si>
    <t>LUCITANIA FABIAN</t>
  </si>
  <si>
    <t>LUIS ALBERTO CRUZ SANCHEZ</t>
  </si>
  <si>
    <t>LUIS ALBERTO NUÑEZ ENCARNACION</t>
  </si>
  <si>
    <t>LUIS ARMANDO PIÑA PUELLO</t>
  </si>
  <si>
    <t>LUIS CARLOS SALAS GOMEZ</t>
  </si>
  <si>
    <t>LUIS EMILIO ROMERO</t>
  </si>
  <si>
    <t>LUIS FRANCISCO LABORDE ESDAILE</t>
  </si>
  <si>
    <t>LUIS MANUEL QUELIZ MORALES</t>
  </si>
  <si>
    <t>LUIS MARTINEZ MANUEL</t>
  </si>
  <si>
    <t>LUIS ODANY RODRIGUEZ LOPEZ</t>
  </si>
  <si>
    <t>LUIS RAFAEL DALMASI DESPRADEL</t>
  </si>
  <si>
    <t>LUIS RAMON HERNANDEZ RODRIGUEZ</t>
  </si>
  <si>
    <t>LUIS ZULIELL MOYA CORTORREAL</t>
  </si>
  <si>
    <t>LUISA ANDREA PEREZ FELIZ</t>
  </si>
  <si>
    <t>LUZ MERCEDES GALVAN GALVAN</t>
  </si>
  <si>
    <t>M &amp; M SOLUCIONES BIENES Y SERVICIOS MULTIPLES SRL</t>
  </si>
  <si>
    <t xml:space="preserve">MACA GRILL RESTAURANT SRL </t>
  </si>
  <si>
    <t>MACEBOLD SRL</t>
  </si>
  <si>
    <t>MADRE DOMINGA REYES FIGUEREO</t>
  </si>
  <si>
    <t>MAGALYS MEDRANO LORENZO</t>
  </si>
  <si>
    <t>MAGDALENA PEÑA ENCARNACION</t>
  </si>
  <si>
    <t>MANOLO PAULINO DE LA CRUZ</t>
  </si>
  <si>
    <t>MANUEL ALBERTO SANCHEZ CARRASCO</t>
  </si>
  <si>
    <t>MANUEL EMILIO DIAZ MARIÑEZ</t>
  </si>
  <si>
    <t>MANUEL EMILIO VOLQUEZ MANCEBO</t>
  </si>
  <si>
    <t xml:space="preserve">MANUEL JAVIER MARIA MINAYA </t>
  </si>
  <si>
    <t>MANUEL JOSE SUERO DICENT</t>
  </si>
  <si>
    <t>MARCIA BIENVENIDA MEDRANO TEJEDA</t>
  </si>
  <si>
    <t>MARCOS COMIDA EMPRESARIAL SRL</t>
  </si>
  <si>
    <t>MARGARITA DEL CARMEN SANCHEZ COLLADO</t>
  </si>
  <si>
    <t xml:space="preserve">MARGARITA GARCIA GARCIA </t>
  </si>
  <si>
    <t>MARGARITA LISSET MATOS MEDINA</t>
  </si>
  <si>
    <t xml:space="preserve">MARGARITA MARIA NUÑEZ DE REYES </t>
  </si>
  <si>
    <t>MARGARITA MARIA VASQUEZ TAVERAS</t>
  </si>
  <si>
    <t>MARIA AGUSTINA RODRIGUEZ RODRIGUEZ</t>
  </si>
  <si>
    <t>MARIA ALTAGRACIA PION SANTANA DE SEVERINO</t>
  </si>
  <si>
    <t>MARIA ALTAGRACIA RODRIGUEZ CABRERA</t>
  </si>
  <si>
    <t xml:space="preserve">MARIA ANTONIA RODRIGUEZ RODRIGUEZ </t>
  </si>
  <si>
    <t>MARIA DE LOS ANGELES GARCIA RODRIGUEZ</t>
  </si>
  <si>
    <t>MARIA DE LOS ANGELES MENDEZ</t>
  </si>
  <si>
    <t>MARIA DEL CARMEN MEZON GONZALEZ</t>
  </si>
  <si>
    <t>MARIA ELENA SALAS GARCIA</t>
  </si>
  <si>
    <t>MARIA MAGDALENA BELLIARD JIMENEZ</t>
  </si>
  <si>
    <t>MARIA MAGDALENA DURAN</t>
  </si>
  <si>
    <t>MARIA MARCELINA DURAN ORTIZ</t>
  </si>
  <si>
    <t>MARIA MERCEDES SOSA</t>
  </si>
  <si>
    <t>MARIA MONTERO MARTINEZ</t>
  </si>
  <si>
    <t>MARIA PAQUITA CASTILLO CASTILLO</t>
  </si>
  <si>
    <t xml:space="preserve">MARIA RAQUEL BENCOSME COMPRES </t>
  </si>
  <si>
    <t>MARIA ROSA SANDOVAL RODRIGUEZ</t>
  </si>
  <si>
    <t>MARIA TERESA DE LA CRUZ RODRIGUEZ</t>
  </si>
  <si>
    <t>MARIA YOBON HOSTAL SRL</t>
  </si>
  <si>
    <t>MARIBEL TRINIDAD VALDEZ ALBERTO DE TAVERAS</t>
  </si>
  <si>
    <t>MARIEL ATENAS CORDERO SANDOVAL</t>
  </si>
  <si>
    <t>MARIELLY VIRGINIA MENA GEREZ</t>
  </si>
  <si>
    <t>MARILES NOVAS LABORT</t>
  </si>
  <si>
    <t>MARILO COMIDA SABROSAS SRL</t>
  </si>
  <si>
    <t>MARILYN DANAIDES VARGAS CESE</t>
  </si>
  <si>
    <t>MARINA MATOS JIMENEZ</t>
  </si>
  <si>
    <t>MARINO DE DIOS ALMONTE</t>
  </si>
  <si>
    <t>MARINO EFREN SANCHEZ JAVIER</t>
  </si>
  <si>
    <t>MARIO DICKSON HIDALGO</t>
  </si>
  <si>
    <t>MARISOL DE LOS ANGELES CASTILLO QUIROZ</t>
  </si>
  <si>
    <t>MARTIN DE SOSA CABRERA</t>
  </si>
  <si>
    <t>MATEA CASTRO FAMILIA</t>
  </si>
  <si>
    <t>MATEO JIMENEZ HERMANOS SRL</t>
  </si>
  <si>
    <t>MAYERLING MARIA INFANTE CORONA</t>
  </si>
  <si>
    <t>MAYRA ALTAGRACIA NUÑEZ</t>
  </si>
  <si>
    <t>MAYRA EDUVIGIS DE LA CRUZ SANTANA</t>
  </si>
  <si>
    <t>MELIDO ANTONIO MARTE RAMIREZ</t>
  </si>
  <si>
    <t>MENCHIG ANTONIA LEE OLEAGA</t>
  </si>
  <si>
    <t>MERCANTIL VARRICA SRL</t>
  </si>
  <si>
    <t>MERCEDES ISABEL REYES CASTELLANO</t>
  </si>
  <si>
    <t>MERVIN ALEXANDER ZALDIVAR CAMILO</t>
  </si>
  <si>
    <t>MIAK GOURMET SRL</t>
  </si>
  <si>
    <t>MIGUEL ANTONIO DE LEON ABREU</t>
  </si>
  <si>
    <t>MIGUEL DEMENTRIO CABRERA CAMACHO</t>
  </si>
  <si>
    <t>MILAGROS GARCIA VILORIA</t>
  </si>
  <si>
    <t>MILAGROS RESTAURANT Y CAR WASH SRL</t>
  </si>
  <si>
    <t>MILCIADES VILLAR VILLAR</t>
  </si>
  <si>
    <t>MINERVA MARIA ROSARIO REYES</t>
  </si>
  <si>
    <t>MINERVA SANCHEZ DE HERNANDEZ</t>
  </si>
  <si>
    <t>MIQUI TRADE SRL</t>
  </si>
  <si>
    <t>MIRIAN CELESTE ORTEGA HERRERA</t>
  </si>
  <si>
    <t>MONCA FOOD SERVICES SRL</t>
  </si>
  <si>
    <t>MOVIMIENTO EVANGELICO JESUCRISTO LUMBRERA EN EL CAMINO</t>
  </si>
  <si>
    <t>MULTISERVICIOS GERONIMO EIRL</t>
  </si>
  <si>
    <t>MULTISERVICIOS MORILLO CASTILLO SRL</t>
  </si>
  <si>
    <t>MULTISERVICIOS PALMAR DEL LAGO SRL</t>
  </si>
  <si>
    <t>MUÑOZ &amp; VALERA BUFFET SRL</t>
  </si>
  <si>
    <t>NAJBI GROUP SRL</t>
  </si>
  <si>
    <t>NANCY ALTAGRACIA JAVIER</t>
  </si>
  <si>
    <t>NANCY COCINA</t>
  </si>
  <si>
    <t>NARCISO ESTHERLIN TEJADA CUELLO</t>
  </si>
  <si>
    <t>NELLY GLORIVEE MONTAS MONTILLA DE ARECHE</t>
  </si>
  <si>
    <t>NELSON AGUSTIN LIBURD BAEZ</t>
  </si>
  <si>
    <t>NELSON DIAZ ALMONTE</t>
  </si>
  <si>
    <t>NERIS DURAN CROUSSETT</t>
  </si>
  <si>
    <t>NOHEMI VOLQUEZ MEDINA</t>
  </si>
  <si>
    <t>NORBERTO ANSELMO MEDINA CACERES</t>
  </si>
  <si>
    <t>NORMANDY SERVICIO GOURMET SRL</t>
  </si>
  <si>
    <t>NORYS ALTAGRACIA FLETE NUÑEZ</t>
  </si>
  <si>
    <t>NUOVOPHARMA DOMINICANA EIRL</t>
  </si>
  <si>
    <t xml:space="preserve">NURIS KIZARIS BEJARAN JIMENEZ </t>
  </si>
  <si>
    <t>OFELIA VICIOSO MORALES</t>
  </si>
  <si>
    <t>OLGA NURIS CARPIO REYES</t>
  </si>
  <si>
    <t>OLIMARI GOURMET, SRL</t>
  </si>
  <si>
    <t xml:space="preserve">OPERADORA PANIPUEBLO </t>
  </si>
  <si>
    <t>ORFELIA GUERRERO MERAN</t>
  </si>
  <si>
    <t>ORGALIA CHECO MONEGRO</t>
  </si>
  <si>
    <t>ORQUIDIA DE JESUS REYES</t>
  </si>
  <si>
    <t>OSCAR MARINI NAVARRO SEVERINO</t>
  </si>
  <si>
    <t>OSIRIS EUSEBIO GUIRADO SOSA</t>
  </si>
  <si>
    <t>OZAIL YAMIL SOLANO LEBRON</t>
  </si>
  <si>
    <t>P&amp;D RESTAURANT SRL</t>
  </si>
  <si>
    <t>P&amp;M GOURMET SRL</t>
  </si>
  <si>
    <t>PABLITO PACHE MERCEDES</t>
  </si>
  <si>
    <t>PABLO CALDERON ADAMES</t>
  </si>
  <si>
    <t>PALADAR CRIOLLO SRL</t>
  </si>
  <si>
    <t>PALADAR DE MORE PM SRL</t>
  </si>
  <si>
    <t>PANADERIA &amp; REPOSTERIA BINGO, SRL</t>
  </si>
  <si>
    <t>PANADERIA &amp; REPOSTERIA PANISUR SRL</t>
  </si>
  <si>
    <t>PANADERIA ACOSTA SRL</t>
  </si>
  <si>
    <t>PANADERIA ADRIEL SRL</t>
  </si>
  <si>
    <t>PANADERIA ALFONSO SRL</t>
  </si>
  <si>
    <t>Panaderia Buena Fe</t>
  </si>
  <si>
    <t>PANADERIA CIBAO, SRL</t>
  </si>
  <si>
    <t>PANADERIA EL RENACER SRL</t>
  </si>
  <si>
    <t>PANADERIA GRISELDA SRL</t>
  </si>
  <si>
    <t>PANADERIA JULI PAN SRL</t>
  </si>
  <si>
    <t>PANADERIA MELIPAN SRL</t>
  </si>
  <si>
    <t>PANADERIA MIRANDA EIRL</t>
  </si>
  <si>
    <t>PANADERIA REPOSTERIA BETHY, SRL</t>
  </si>
  <si>
    <t>PANADERIA REPOSTERIA MOISES SRL</t>
  </si>
  <si>
    <t>PANADERIA RESPOTERIA DE LOS SANTOS SRL</t>
  </si>
  <si>
    <t>PANADERIA REYNALDO SRL</t>
  </si>
  <si>
    <t>PANADERIA VALDEZ GUERRERO SRL</t>
  </si>
  <si>
    <t>PANADERIA Y REPOSTERIA ALEX SRL</t>
  </si>
  <si>
    <t>PANADERIA Y REPOSTERIA BETHY, SRL</t>
  </si>
  <si>
    <t>PANADERIA Y REPOSTERIA BRAYAN ROTULO SRL</t>
  </si>
  <si>
    <t>PANADERIA Y REPOSTERIA PICHARDO</t>
  </si>
  <si>
    <t>PANADERIA Y REPOSTERIA RICO SRL</t>
  </si>
  <si>
    <t>PANADERIA Y RESPOSTERIA LA CUABA SRL</t>
  </si>
  <si>
    <t>PANCHITO SRL</t>
  </si>
  <si>
    <t>PANIFICADORA BRITO REYNOSO, SRL</t>
  </si>
  <si>
    <t>PANIFICADORA CRISELYS</t>
  </si>
  <si>
    <t>PANIFICADORA DEL ROSARIO SRL</t>
  </si>
  <si>
    <t>PANIFICADORA DON CHECO SRL</t>
  </si>
  <si>
    <t>PANIFICADORA EVELYN SRL</t>
  </si>
  <si>
    <t>PANIFICADORA GARABITO SRL</t>
  </si>
  <si>
    <t>PANIFICADORA GERMAN SRL</t>
  </si>
  <si>
    <t>PANIFICADORA GOYA SRL</t>
  </si>
  <si>
    <t>PANIFICADORA JANILU SRL</t>
  </si>
  <si>
    <t>PANIFICADORA MACIEL SRL</t>
  </si>
  <si>
    <t>PANIFICADORA MOCA SRL</t>
  </si>
  <si>
    <t>PANIFICADORA ONDINA SRL</t>
  </si>
  <si>
    <t>PANIFICADORA OZAMA S R L</t>
  </si>
  <si>
    <t>PANIFICADORA PANTOJA SRL</t>
  </si>
  <si>
    <t>PANIFICADORA PEROZO SRL</t>
  </si>
  <si>
    <t>PANIFICADORA SOBEIDY &amp; MILAGROS</t>
  </si>
  <si>
    <t>PANIFICADORA VENTURA SRL</t>
  </si>
  <si>
    <t>PANIFICADORA VICTAMINA SRL</t>
  </si>
  <si>
    <t>PANIFICADORA Y REPOSTERIA INDEPENDENCIA SRL</t>
  </si>
  <si>
    <t>PANOCHA SRL</t>
  </si>
  <si>
    <t>PARTICIPADORA SOLMAX SRL</t>
  </si>
  <si>
    <t>PASTEURIZADORA RICA S A</t>
  </si>
  <si>
    <t>PAULINA ROSARIO</t>
  </si>
  <si>
    <t>PAULINO PERALTA DISLA</t>
  </si>
  <si>
    <t xml:space="preserve">PAULINO PERALTA DISLA </t>
  </si>
  <si>
    <t>PEDRO DE LOS SANTOS SANCHEZ</t>
  </si>
  <si>
    <t>PEDRO GONZALEZ CEPEDA DIAZ</t>
  </si>
  <si>
    <t>PEDRO JULIO ZORRILLA GERMAN</t>
  </si>
  <si>
    <t>PICADERAS JIMENEZ Y ABREU S R L</t>
  </si>
  <si>
    <t>PICAPOLLO Y CLUB DE BILLAR BREA SRL</t>
  </si>
  <si>
    <t>PJT GOURMET SRL</t>
  </si>
  <si>
    <t>PLAZA DE ISIDRO PERALTA SRL</t>
  </si>
  <si>
    <t>PLAZA DINO S R L</t>
  </si>
  <si>
    <t>PLAZA SABANA DEL PUERTO SRL</t>
  </si>
  <si>
    <t>PLINIO ROBERTO SUERO ABREU</t>
  </si>
  <si>
    <t>POLLOS SANDIE RESTAURANT SRL</t>
  </si>
  <si>
    <t>PROAGRO DOMINICANA EIRL</t>
  </si>
  <si>
    <t>PROBIPAN SRL</t>
  </si>
  <si>
    <t>PROCESADORA Y DISTRIBUIDORA DE ALIMENTOS VICOM SRL</t>
  </si>
  <si>
    <t>PRODUCTOS CANO SRL</t>
  </si>
  <si>
    <t>PROVEEDORES ZENOVIA PROZENO SRL</t>
  </si>
  <si>
    <t xml:space="preserve">PROVISIONES YOLANDA </t>
  </si>
  <si>
    <t>PURIFICACION VIRGEN BOYA CONCEPCION DE SANTOS</t>
  </si>
  <si>
    <t>R DE AZA &amp; ASOCIADOS SRL</t>
  </si>
  <si>
    <t xml:space="preserve">RADHAMES INOEL DIAZ GARCIA </t>
  </si>
  <si>
    <t>RAFAEL ALBERTO ALVAREZ MERCEDES</t>
  </si>
  <si>
    <t>RAFAEL ALCIDES LEDESMA CORDERO</t>
  </si>
  <si>
    <t>RAFAEL ALEXANDER PEREZ</t>
  </si>
  <si>
    <t>RAFAEL AMADO VILLAMAN DEPRATT</t>
  </si>
  <si>
    <t>RAFAEL ANTONIO DE LEON FELIZ</t>
  </si>
  <si>
    <t>RAFAEL ANTONIO DE LEON GARCIA</t>
  </si>
  <si>
    <t>RAFAEL ANTONIO DIAZ GARCIA</t>
  </si>
  <si>
    <t xml:space="preserve">RAFAEL ANTONIO DIAZ GARCIA </t>
  </si>
  <si>
    <t>RAFAEL ANTONIO FELIZ FELIZ</t>
  </si>
  <si>
    <t>RAFAEL ANTONIO GONZALEZ SALCEDO</t>
  </si>
  <si>
    <t>RAFAEL ANTONIO GONZALEZ SALCEDO / GONZALEZ &amp; ASOCIADOS</t>
  </si>
  <si>
    <t>RAFAEL ANTONIO PEÑA FRIAS</t>
  </si>
  <si>
    <t>RAFAEL FRANCISCO LLUBERES RIVERA</t>
  </si>
  <si>
    <t>RAFAEL GOMEZ VICIOSO</t>
  </si>
  <si>
    <t>RAFAEL JIMENEZ</t>
  </si>
  <si>
    <t>RAFAEL LEONIDAS NUÑEZ ALMONTE</t>
  </si>
  <si>
    <t>RAFAEL LEONIDAS NUÑEZ ALMONTE O PANADERIA RAFELO.</t>
  </si>
  <si>
    <t>RAFAEL MARIA GENAO CONCEPCION</t>
  </si>
  <si>
    <t>RAFAEL OSVALDO SANCHEZ</t>
  </si>
  <si>
    <t>RAFAEL RUFINO PANIAGUA MARTINEZ</t>
  </si>
  <si>
    <t>RAFAEL SAMIL SUERO FELIZ</t>
  </si>
  <si>
    <t>RAFAEL VENTURA DE LA CRUZ</t>
  </si>
  <si>
    <t>RAISA YANET ACOSTA MATOS</t>
  </si>
  <si>
    <t>RAMADA COMEDOR WILLIAM FRANCISCO SUAREZ LOPEZ, SRL</t>
  </si>
  <si>
    <t>RAMIRO GREGORIO GARCIA</t>
  </si>
  <si>
    <t>RAMON AGUSTIN ESPINOSA BURGOS</t>
  </si>
  <si>
    <t>RAMON ANTONIO RODRIGUEZ CHEVALIER</t>
  </si>
  <si>
    <t>RAMON ANTONIO TAVERAS O PANAD. MIGUELIN</t>
  </si>
  <si>
    <t>RAMON ANTONIO TAVERAS TAVERAS</t>
  </si>
  <si>
    <t>RAMON AUGUSTO MIRANDA MARTINEZ</t>
  </si>
  <si>
    <t>RAMON AUGUSTO RUIZ RUIZ</t>
  </si>
  <si>
    <t>RAMON CABRERA POLANCO</t>
  </si>
  <si>
    <t xml:space="preserve">RAMON CABRERA POLANCO </t>
  </si>
  <si>
    <t>RAMON CABRERA POLANCO / COCINA</t>
  </si>
  <si>
    <r>
      <t xml:space="preserve">RAMON CABRERA POLANCO / COCINA / </t>
    </r>
    <r>
      <rPr>
        <b/>
        <sz val="7"/>
        <color theme="1"/>
        <rFont val="Arial"/>
        <family val="2"/>
      </rPr>
      <t>FRONTERIZO</t>
    </r>
  </si>
  <si>
    <t>RAMON DEL ROSARIO MATOS CALDERON</t>
  </si>
  <si>
    <t>RAMON MATIA MOREL DELGADO</t>
  </si>
  <si>
    <t>RAMON MATIAS ORTIZ AQUINO</t>
  </si>
  <si>
    <t>RAMON NICOLAS CABRERA QUEZADA</t>
  </si>
  <si>
    <t>RAMON ORLANDO JIMENEZ</t>
  </si>
  <si>
    <t>RAMON REYES ALMONTE</t>
  </si>
  <si>
    <t>RAMON ZACARIAS BETANCOURT SANTANA (LA BOLITA)</t>
  </si>
  <si>
    <t>RAMONA ALTAGRACIA SANCHEZ CUSTODIO</t>
  </si>
  <si>
    <t>RAMONA FERREIRA GUZMAN</t>
  </si>
  <si>
    <t>RANCHO CHITO, SRL</t>
  </si>
  <si>
    <t>RANCHO JARABACOA, SRL</t>
  </si>
  <si>
    <t>RANDY ENRIQUE PEREZ ESPINAL</t>
  </si>
  <si>
    <t>RAQUEL DOLORES CUEVAS DE VALERA</t>
  </si>
  <si>
    <t>RAQUEL ESMIRNA URBAEZ CUELLO</t>
  </si>
  <si>
    <t>RAQUEL JACQUELINE TEJADA ACOSTA</t>
  </si>
  <si>
    <t>RAQUEL JAQUELIN TEJADA ACOSTA</t>
  </si>
  <si>
    <t>RAQUEL MARTINEZ DOMINGUEZ</t>
  </si>
  <si>
    <t>RAUL GARCIA PEÑA</t>
  </si>
  <si>
    <t>RAYSA SORANGELYS MATEO DE AZA</t>
  </si>
  <si>
    <t>RECOPAK EIRL</t>
  </si>
  <si>
    <t>REINA HERRERA HERRERA</t>
  </si>
  <si>
    <t>REPOSTERIA ABREU SRL</t>
  </si>
  <si>
    <t>RESTAURANT D'AMIGOS CAFÉ</t>
  </si>
  <si>
    <t>RESTAURANT FLEMING SRL</t>
  </si>
  <si>
    <t>RESTAURANTE CHEFPITA SRL</t>
  </si>
  <si>
    <t>RESTAURANTE DOÑA TOÑA SRL</t>
  </si>
  <si>
    <t>RESTAURANTE LA DELICIAS D JUAN SRL</t>
  </si>
  <si>
    <t>RESTAURANTE LOS ANGELES DEL BRISAL SRL</t>
  </si>
  <si>
    <t>RESTAURANTES ESTACIONES DE SABORES SRL</t>
  </si>
  <si>
    <t>RHADAMES INOEL  DIAZ GARCIA / D¨YANY COMIDA</t>
  </si>
  <si>
    <t>RICARDO JOSE REYES HENRIQUEZ</t>
  </si>
  <si>
    <t>RICO SABOR CONTINENTAL S.R.L</t>
  </si>
  <si>
    <t xml:space="preserve">RINELL EMERSON CONCEPCION COMAS CASTELLANOS </t>
  </si>
  <si>
    <t>RISTORANTE BISTROT LA PANZA DI PAPA SRL</t>
  </si>
  <si>
    <t>ROBERTO ANTONIO DIAZ</t>
  </si>
  <si>
    <t>ROBERTO GONZALEZ LOPEZ</t>
  </si>
  <si>
    <t xml:space="preserve">ROBERTO GONZALEZ LOPEZ </t>
  </si>
  <si>
    <t>ROBERTO MENDEZ DE LOS SANTOS</t>
  </si>
  <si>
    <t>ROCIO CESARINA SAMBOY RODRIGUEZ</t>
  </si>
  <si>
    <t>RODIZ ELECTROMEDICINA SRL</t>
  </si>
  <si>
    <t>ROLANDO LORA LIZARDO</t>
  </si>
  <si>
    <t xml:space="preserve">ROLANDO LORA LIZARDO </t>
  </si>
  <si>
    <t>ROMANA BUFFET SRL</t>
  </si>
  <si>
    <t>RONNY DANIEL CARPIO SANTANA</t>
  </si>
  <si>
    <t>ROSA ALBANIA CRUZ DE MARTINEZ</t>
  </si>
  <si>
    <t>ROSA AMERICA FERREIRA ROSARIO</t>
  </si>
  <si>
    <t>ROSA MARIA HIERRO DE LA CRUZ</t>
  </si>
  <si>
    <t>ROSALI CORDERO SANDOVAL</t>
  </si>
  <si>
    <t>ROSANNA MATOS PEGUERO</t>
  </si>
  <si>
    <t>ROSARIO MIGUELINA PALIN GALVA</t>
  </si>
  <si>
    <t>ROSARIO RAMON FELIZ FELIZ</t>
  </si>
  <si>
    <t>ROSE MARY MORA NUÑEZ DE HERRERA</t>
  </si>
  <si>
    <t>ROSITA ENCARNACION DE LOS SANTOS</t>
  </si>
  <si>
    <t>ROSSY MARIA GOMEZ PEREZ</t>
  </si>
  <si>
    <t>S &amp; D RESTAURANT SRL</t>
  </si>
  <si>
    <t>SABOR AL GUSTO EIRL</t>
  </si>
  <si>
    <t>SABOR CRIOLLO HL SRL</t>
  </si>
  <si>
    <t>SAGRARIO ELCIRA FABIAN PEÑA</t>
  </si>
  <si>
    <t xml:space="preserve">SAMUEL DE JESUS RODRIGUEZ TINEO </t>
  </si>
  <si>
    <t>SAMUEL RAFAEL CABREJA MARTINEZ</t>
  </si>
  <si>
    <t>SANCHEZ DE LA CRUZ SRL</t>
  </si>
  <si>
    <t>SANDRA ANTONIA JAVIER MONEGRO</t>
  </si>
  <si>
    <t>SANDRA CUEVAS</t>
  </si>
  <si>
    <t>SANTA EDUBIRGEN VALDEZ CARMONA</t>
  </si>
  <si>
    <t>SANTIAGO GONZALEZ ADAMES</t>
  </si>
  <si>
    <t>SANTO DE LA ROSA TAPIA</t>
  </si>
  <si>
    <t>SDM GROUP SRL</t>
  </si>
  <si>
    <t>SELAIDA AGRAMONTE OGANDO</t>
  </si>
  <si>
    <t>SENEYDA TORIBIO DE PARRA</t>
  </si>
  <si>
    <t xml:space="preserve">SENEYDA TORIBIO DE PARRA </t>
  </si>
  <si>
    <t>SERVI MAS 1 SRL</t>
  </si>
  <si>
    <t>SERVICIO GOURMET LA FAMA SGF SRL</t>
  </si>
  <si>
    <t>SERVICIOS ALIMENTICIOS DEYALU SRL</t>
  </si>
  <si>
    <t>SERVICIOS LOS QUICA EIRL</t>
  </si>
  <si>
    <t>SERVICIOS ROENCA SRL</t>
  </si>
  <si>
    <t>SHARLYN MICHELL RODRIGUEZ FLOREZ, S.R.L</t>
  </si>
  <si>
    <t>SHARLYN MICHELL RODRIGUEZ FLOREZ,S.R.L</t>
  </si>
  <si>
    <t>SILBIA REYES POZO</t>
  </si>
  <si>
    <t>SIMON BOLIVAR CORREA ARACENA</t>
  </si>
  <si>
    <t>SIRENI ROMERO CALDERON</t>
  </si>
  <si>
    <t>SOALIMENT SRL</t>
  </si>
  <si>
    <t>SOLANGE JACQUELINE GOMMEZ</t>
  </si>
  <si>
    <t>SOLUCIONES PAAA SRL</t>
  </si>
  <si>
    <t>SOTERO PEREZ TEJADA</t>
  </si>
  <si>
    <t>STARSKY MANUEL TEJADA RODRIGUEZ</t>
  </si>
  <si>
    <t>STEVEN ARGENIS PEÑA PAULINO</t>
  </si>
  <si>
    <t>STRASUPLY SRL</t>
  </si>
  <si>
    <t>SUGEY SANTOS SALAS</t>
  </si>
  <si>
    <t>SUPER MERCADO HERMANOS FERREYRA SRL</t>
  </si>
  <si>
    <t>SUPERMERCADO SOBERANO SRL</t>
  </si>
  <si>
    <t>SUPLI ALIMENTOS RE&amp;AN SRL</t>
  </si>
  <si>
    <t>SUPLI ALIMENTOS YAZIEL SRL</t>
  </si>
  <si>
    <t>SUPLICOMI SRL</t>
  </si>
  <si>
    <t>SUPLIDORA AJEYA SRL</t>
  </si>
  <si>
    <t>SUPLIDORA DE CARNES SAILIN EIRL</t>
  </si>
  <si>
    <t>SUPLIDORA DOMINICANA CRUZ &amp; ASOCIADOS SUPLIDOMCA SRL</t>
  </si>
  <si>
    <t xml:space="preserve">SUPLIDORA GENERAL MOVAL S.R.L </t>
  </si>
  <si>
    <t>SUPLIDORA INSTITUCIONAL ISVANIA SRL</t>
  </si>
  <si>
    <t>SUPLIDORA LA MILAGROSA SRL</t>
  </si>
  <si>
    <t>SUPLIDORA LUISYUNI, SRL</t>
  </si>
  <si>
    <t>SUPLIDORA NANCY SRL</t>
  </si>
  <si>
    <t>SUPPLY SCHOOL MOREL OVIEDO SRL</t>
  </si>
  <si>
    <t>TARSIS PAYANO GERMAN</t>
  </si>
  <si>
    <t>TD TAVERAS DAVID SERVICES SRL</t>
  </si>
  <si>
    <t>TEJEDA RODRIGUEZ DELICATECES SRL</t>
  </si>
  <si>
    <t>TEODORA SUGILIO HERRERA</t>
  </si>
  <si>
    <t>TERESA METIVIER DE SANTANA</t>
  </si>
  <si>
    <t>TERESITA DEL CARMEN ORTEGA VERAS</t>
  </si>
  <si>
    <t>TERYDAM SRL</t>
  </si>
  <si>
    <t>THE STUDENT FOOD SRL</t>
  </si>
  <si>
    <t>TOMAS FRANCISCO DE LA CRUZ CUEVAS</t>
  </si>
  <si>
    <t>TRIGOS DEL NORTE TDN</t>
  </si>
  <si>
    <t>TRIPORTI SRL</t>
  </si>
  <si>
    <t>TROPICAL LUNCH VIVIAN DIAZ, SRL</t>
  </si>
  <si>
    <t>TU CASA FAMILIAR SRL</t>
  </si>
  <si>
    <t>ULADISLAO MEJIA MILS</t>
  </si>
  <si>
    <t>UNIFRAN &amp; ASOCIADOS SRL</t>
  </si>
  <si>
    <t>VALERIA BEDIN CESPEDES</t>
  </si>
  <si>
    <t>VALERIO &amp; NUÑEZ PLAZA COMERCIAL SRL</t>
  </si>
  <si>
    <t xml:space="preserve">VENANCIO REYES POZO
</t>
  </si>
  <si>
    <t>VICENTA PEREZ GONZALEZ</t>
  </si>
  <si>
    <t>VICTOR JUNIOR JIMENEZ NUÑEZ</t>
  </si>
  <si>
    <t>VICTOR MARIANO HENRIQUEZ TEJADA</t>
  </si>
  <si>
    <t>VICTOR VLADIMIR HENRIQUEZ BENCOSME</t>
  </si>
  <si>
    <t>VICTORIA COLLADO GARCIA</t>
  </si>
  <si>
    <t>VICTORIA S BAR &amp; GRILL RESTAURANTE SRL</t>
  </si>
  <si>
    <t>VICTORIANA CORTORREAL MARTINEZ</t>
  </si>
  <si>
    <t>VIRGILIO HECTOR CACERES GARCIA</t>
  </si>
  <si>
    <t>VIRGINIA DAMARYS TORRES</t>
  </si>
  <si>
    <t>VIRGINIA S A</t>
  </si>
  <si>
    <t>VIRGINIA YUDELKYS MERCEDES DE ZAPATA</t>
  </si>
  <si>
    <t>VITALINA MERCEDEZ MEJIA SANCHEZ</t>
  </si>
  <si>
    <t>VITERBO ACOSTA GUILLEN</t>
  </si>
  <si>
    <t>WANDA MIOSOTIS ZORRILLA GERMAN</t>
  </si>
  <si>
    <t>WILANDRO INVESTMENTS COMERCIALIZADORA SRL</t>
  </si>
  <si>
    <t>WILBE NOEL NOEL SANTANA</t>
  </si>
  <si>
    <t xml:space="preserve">WILFIDO MONTILLA JIMENEZ </t>
  </si>
  <si>
    <t>WILFRIDO INIRIO DE LOS SANTOS</t>
  </si>
  <si>
    <t>WILLIAM DE JESUS RODRIGUEZ</t>
  </si>
  <si>
    <t>WILLIAM FRANCISCO SUAREZ LOPEZ SRL / RAMADA CAFETERIA -COMEDOR</t>
  </si>
  <si>
    <t>WILLIAMS JOSE LUIS SANCHEZ RODRIGUEZ</t>
  </si>
  <si>
    <t>WILMAN FELIZ</t>
  </si>
  <si>
    <t>WILMAN MONTILLA RAMIREZ</t>
  </si>
  <si>
    <t>WINTON ADOLFO MORLA TEJEDA</t>
  </si>
  <si>
    <t>YABRINA GREGORIA ARIAS RAMIREZ</t>
  </si>
  <si>
    <t>YAJAIRA DESIREE VELAZQUEZ DE BETANCE</t>
  </si>
  <si>
    <t>YANELY ALTAGRACIA FRANCISCO ROSARIO</t>
  </si>
  <si>
    <t>YANET TAVERAS ALMONTE</t>
  </si>
  <si>
    <t>YANIRY LOPEZ LOPEZ</t>
  </si>
  <si>
    <t>YANNA ALCANTARA CAMARENA</t>
  </si>
  <si>
    <t>YARISSA LUISANA BRITO DIAZ</t>
  </si>
  <si>
    <t>YARIZA DE LOS SANTOS CASTILO</t>
  </si>
  <si>
    <t>YARUMA COMERCIAL SUMINISTROS DE ALIMENTOS SRL</t>
  </si>
  <si>
    <t>YASSER MANUEL SUBERO SOTO</t>
  </si>
  <si>
    <t>YDAIZA JOSEFINA SUERO DE LEON</t>
  </si>
  <si>
    <t>YENNY ALEXANDRA GOMEZ PEREZ</t>
  </si>
  <si>
    <t>YENSSY ARLEM BERROA DEMORIZI</t>
  </si>
  <si>
    <t>YESSY CAROLINA DOMINGUEZ DURAN</t>
  </si>
  <si>
    <t>YGNACIO FELIPE ORTIZ RODRIGUEZ</t>
  </si>
  <si>
    <t>YHWH ENERGY TRUST SRL</t>
  </si>
  <si>
    <t>YNCAR DELICATESSE &amp; BUFFET SRL</t>
  </si>
  <si>
    <t>YOARKI BELTRE SEVERINO DE SANCHEZ</t>
  </si>
  <si>
    <t>YOKASTY NUÑEZ</t>
  </si>
  <si>
    <t xml:space="preserve">YOKASTY NUÑEZ </t>
  </si>
  <si>
    <t>YOKASTY NUÑEZ / EVENTOS Y BUFFET</t>
  </si>
  <si>
    <t>YOLANDA CASTRO ACOSTA</t>
  </si>
  <si>
    <t>YOLANDA CASTRO ACOSTA/PARADOR DONA NINA</t>
  </si>
  <si>
    <t>YOLANNY CONCE VASQUEZ</t>
  </si>
  <si>
    <t>YORKI RADHAMES PIÑA MEDINA</t>
  </si>
  <si>
    <t>YOSELYN MORETA REYES</t>
  </si>
  <si>
    <t>YOVELIS SUPER EVENTOS SRL</t>
  </si>
  <si>
    <t>YRIS MARGARITA FELIZ URBAEZ</t>
  </si>
  <si>
    <t>YSABEL GOURMET SRL</t>
  </si>
  <si>
    <t>YSELSA YVONNE ORTIZ DE DE LA CRUZ</t>
  </si>
  <si>
    <t>YSIDRO SOSA</t>
  </si>
  <si>
    <t>YSMENY DEL CARMEN PADILLA BRITO</t>
  </si>
  <si>
    <t>YSRAEL ROSARIO MEDINA</t>
  </si>
  <si>
    <t>YSRRAEL DE LOS SANTOS REYES</t>
  </si>
  <si>
    <t>YUDI ELIZABETH GONZALEZ JIMENEZ</t>
  </si>
  <si>
    <t>YVAN ORLANDO MININO PIMENTEL</t>
  </si>
  <si>
    <t>ZULEIKA JOSEFINA CORTORREAL DE MOYA</t>
  </si>
  <si>
    <t>JANLY BLADIMIR CABRAL VICTORIANO</t>
  </si>
  <si>
    <t>MYM SOLUCIONES</t>
  </si>
  <si>
    <t>NELSON MANUEL VALDEZ DIAZ</t>
  </si>
  <si>
    <t>ESMIRNA TRINIDAD NINA CISNERO</t>
  </si>
  <si>
    <t>AGUA CENTELLA SRL</t>
  </si>
  <si>
    <t>BELKYS YUDELIS SANCHEZ CASADO</t>
  </si>
  <si>
    <t>COMIDAS Y BEBIDAS IMERA SRL</t>
  </si>
  <si>
    <t>SILVIA TIBURCIO</t>
  </si>
  <si>
    <t>FAUSTO CORNELIO BRITO FELIZ</t>
  </si>
  <si>
    <t>FRANCISCO ANTONIO PUJOLS LOPEZ</t>
  </si>
  <si>
    <t>DELICIAS CRIOLLAS Y ALGO MAS</t>
  </si>
  <si>
    <t>PAULA MARIA RONDON MEREGILDO</t>
  </si>
  <si>
    <t>COMERCIALIZADORA MONTERO DURAN SRL</t>
  </si>
  <si>
    <t>RAMON BIENVENIDO MARTE</t>
  </si>
  <si>
    <t>DENEF YSABEL DUARTE FRIAS</t>
  </si>
  <si>
    <t>JOHNNY ALEXANDER PRESBOT NAVARRO</t>
  </si>
  <si>
    <t>CARMELINA SANCHEZ</t>
  </si>
  <si>
    <t>FRANKLIN MORENO POLANCO</t>
  </si>
  <si>
    <t>EURYS RAFAEL ALMANZAR MARTE</t>
  </si>
  <si>
    <t>RAMONA ALTAGRACIA ANTIGUA DE LA CRUZ</t>
  </si>
  <si>
    <t>MARIA JACQUELINE SALCEDO PEREZ</t>
  </si>
  <si>
    <t>NORIS MARITZA GERMAN RODRIGUEZ</t>
  </si>
  <si>
    <t>MARIA ANTONIA CONTRERAS</t>
  </si>
  <si>
    <t>CAFE TROPICAL MAZUR SRL</t>
  </si>
  <si>
    <t>DENSY BUFFET EIRL</t>
  </si>
  <si>
    <t>ELEUTERIO REYES POZO</t>
  </si>
  <si>
    <t>EDDY ZORRILLA RAMIREZ</t>
  </si>
  <si>
    <t>LA ESTANCIA ROSARIO LIRANZO EIRL</t>
  </si>
  <si>
    <t>SILCILIA ROMERO CALDERON</t>
  </si>
  <si>
    <t>ONDINA RESTAURANT SRL</t>
  </si>
  <si>
    <t>LUIS MANUEL DE SAN AGUSTIN PEREZ CAMACHO</t>
  </si>
  <si>
    <t xml:space="preserve">APOLINAR MEJIA FERNANDEZ </t>
  </si>
  <si>
    <t>JUAN ADOLFO DESENA REYES</t>
  </si>
  <si>
    <t>D FABRICIO Y FATIMA RESTAURANTES SRL</t>
  </si>
  <si>
    <t>FRANCISCO JAVIER VARGAS RAMIREZ</t>
  </si>
  <si>
    <t>PEDRO ANTONIO HERNANDEZ RODRIGUEZ</t>
  </si>
  <si>
    <t>COMERCIAL MELANIE SRL</t>
  </si>
  <si>
    <t>MERCEDES FERMIN ALMONTE</t>
  </si>
  <si>
    <t>SEMISORI SRL</t>
  </si>
  <si>
    <t>MANUEL AMADO GOMEZ PEREZ</t>
  </si>
  <si>
    <t>CANDI JORAINI SUERO FELIZ</t>
  </si>
  <si>
    <t>COMEDOR KG SRL</t>
  </si>
  <si>
    <t>C&amp;Z NUTRI-DIVERSOS SRL</t>
  </si>
  <si>
    <t>EMPRESAS G &amp; R SRL</t>
  </si>
  <si>
    <t>CARLA LISELOT BELTRE PERDOMO</t>
  </si>
  <si>
    <t>JDG COMEDORES INDUSTRIALES SRL</t>
  </si>
  <si>
    <t>INDUSTRIA DE EMPAQUES MULTIPLES ALMA ROSA SRL</t>
  </si>
  <si>
    <t>DISTRIBUIDORA LISA MARIA SRL</t>
  </si>
  <si>
    <t>EL SABOR DE DOÑA CIRI SR</t>
  </si>
  <si>
    <t>WILMAN FELIZ MATEO</t>
  </si>
  <si>
    <t>MAGDALENA ANAOME PEÑA FERRERAS</t>
  </si>
  <si>
    <t>MARIA S R L</t>
  </si>
  <si>
    <t>COEMWISHI SRL</t>
  </si>
  <si>
    <t>PAMELA CRUZ SEPULVEDA</t>
  </si>
  <si>
    <t>ALVERYS MICHELLE SRL</t>
  </si>
  <si>
    <t>MARIA ESTHER JAVIER DOROTEO DE RODRIGUEZ</t>
  </si>
  <si>
    <t>JOSE DENSY PONS REYNOSO</t>
  </si>
  <si>
    <t>BINIO BIENVENIDO BATLLE BREA</t>
  </si>
  <si>
    <t>SABRINA RAISELINKA GERMOSEN REYNOSO</t>
  </si>
  <si>
    <t>RICHARD ABREU MOREL</t>
  </si>
  <si>
    <t xml:space="preserve">ANNY ESTHER AMOR SANZ </t>
  </si>
  <si>
    <t>COMIDAS SANAS P &amp; R SRL</t>
  </si>
  <si>
    <t>ALMACENTRO INTERNACIONAL VIP SRL</t>
  </si>
  <si>
    <t>FROILAN ESTEPHANI PUIG TRINIDAD</t>
  </si>
  <si>
    <t>MULTIPROVISIONES MEHIGON EIRL</t>
  </si>
  <si>
    <t>ABANDI SRL</t>
  </si>
  <si>
    <t>SILVANIA SANCHEZ ASENSIO DE OLEA</t>
  </si>
  <si>
    <t>AMALIA ELVIRA ABREU ENCARNACION</t>
  </si>
  <si>
    <t>VIDAL RODRIGUEZ DIAZ</t>
  </si>
  <si>
    <t>ANA LUZ RODRIGUEZ VERAS</t>
  </si>
  <si>
    <t>YDELFONZO THEN BRETON</t>
  </si>
  <si>
    <t>OLEHANDRA COMIDAS NACIONALES SRL</t>
  </si>
  <si>
    <t>NICOLASA SOVEIDA SANTOS FRIAS DE SANCHE</t>
  </si>
  <si>
    <t>BOX PRESTIGE SRL</t>
  </si>
  <si>
    <t>JOSELYN VIDAL MELENCIANO</t>
  </si>
  <si>
    <t>ELVIS MANUEL RAMIREZ MARTINEZ</t>
  </si>
  <si>
    <t>NATILDIA RAMILDRE CABRERA DIAZ</t>
  </si>
  <si>
    <t>JESUS REYES CASTILLO</t>
  </si>
  <si>
    <t>O SOLE MIO SRL</t>
  </si>
  <si>
    <t>PASTORA REYES POZO</t>
  </si>
  <si>
    <t>FELICIA RODRIGUEZ SILVA DE PICHARDO</t>
  </si>
  <si>
    <t>DOMINGO PAYANO ULLOLA</t>
  </si>
  <si>
    <t>MARIA INMACULADA MENA DE GARCIA</t>
  </si>
  <si>
    <t>LEONILDA VIRGILIO DE LA CRUZ TREJO</t>
  </si>
  <si>
    <t>COMEDOR MUJERES VIRTUOSA SRL</t>
  </si>
  <si>
    <t>PANADERIA Y REPOSTERIA H&amp;J SRL</t>
  </si>
  <si>
    <t>NANCIS REGINA LUCIANO JIMENEZ</t>
  </si>
  <si>
    <t>D ARIBER BUFFET Y CAFETERIA SRL</t>
  </si>
  <si>
    <t>CATIUSKA NOEMI LOPEZ URIBE</t>
  </si>
  <si>
    <t>JUAN JOSE NUÑEZ RODRIGUEZ</t>
  </si>
  <si>
    <t>JOSE ENRIQUE JAVIER VASQUEZ</t>
  </si>
  <si>
    <t>LUCIA HENRIQUEZ</t>
  </si>
  <si>
    <t>LISSETTE DEL CARMEN ESTRELLA NUÑEZ</t>
  </si>
  <si>
    <t>RAMON ANTONIO MENDEZ FELIZ</t>
  </si>
  <si>
    <t>SUPLIDORA DE ALIMENTOS Y BEBIDAS BERHANS, S.R.L</t>
  </si>
  <si>
    <t>ARIPO COMERCIALIZADORA DOMINICANA DE INSUMOS Y NEGOCIOS DIVERSOS SRL</t>
  </si>
  <si>
    <t>JOSE DAVID ARIAS ESCARRAMAN</t>
  </si>
  <si>
    <t>FELIPE YOEL FELIZ URBAEZ</t>
  </si>
  <si>
    <t xml:space="preserve">BUENO PERALTA &amp; ASOCIADS, SRL </t>
  </si>
  <si>
    <t>ALBERTO ANTONIO PEÑA GARCIA</t>
  </si>
  <si>
    <t>LA CASITA DE ARLETTE SRL</t>
  </si>
  <si>
    <t>FRANCIA KARINA GONZALEZ HERNANDEZ</t>
  </si>
  <si>
    <t>TORIBIO SEVERINO CASTRO</t>
  </si>
  <si>
    <t>MARIANO JIMENEZ SANCHEZ</t>
  </si>
  <si>
    <t>NICOLAS ANDRES ACOSTA CORNIELLE</t>
  </si>
  <si>
    <t>S&amp;S INTERNACIONAL SERVICIOS &amp; SISTEMAS INTERNACIONAL SRL</t>
  </si>
  <si>
    <t>MARIA MAGDALENA CASTILLO ESPIRITUSANTO</t>
  </si>
  <si>
    <t>JUAN ALEXANDRO GOMEZ JIMENEZ</t>
  </si>
  <si>
    <t>CARMEN ALICIA MOTA GUERRERO</t>
  </si>
  <si>
    <t>COCINA RESTAURANT IDELWEND SRL</t>
  </si>
  <si>
    <t>MELVYN EDMUNDO RAFAEL CRUZ COLLADO</t>
  </si>
  <si>
    <t>JUAN EDUARDO RUIZ TORRES</t>
  </si>
  <si>
    <t>FIORDALIZA DEL CARMEN VALDEZ ABREU</t>
  </si>
  <si>
    <t>MAYRA ALTAGRACIA LARA GARCIA</t>
  </si>
  <si>
    <t>MANUEL AMBROCIO FIGUEROA</t>
  </si>
  <si>
    <t>ANTONIO BENITEZ DE LEON</t>
  </si>
  <si>
    <t xml:space="preserve"> GIOMO INVERSIONES SRL</t>
  </si>
  <si>
    <t xml:space="preserve">PANADERIA Y REPOSTERIA MAX POSTRE </t>
  </si>
  <si>
    <t>ELBIN ENES NELSON</t>
  </si>
  <si>
    <t>JOSE RAFAEL GENAO CONCEPCION</t>
  </si>
  <si>
    <t>VENANCIO REYES POZO</t>
  </si>
  <si>
    <t>HIRALT BUSINESS, S.R.L</t>
  </si>
  <si>
    <t>KENIA YULANIA LANTIGUA VALENTIN</t>
  </si>
  <si>
    <t>KAFFE SPOT ON SRL</t>
  </si>
  <si>
    <t>APEX SOLUCIONES SIN FRONTERAS EIRL</t>
  </si>
  <si>
    <t>PANADERIA Y REPOSTERIA MARIO ANTONIO SRL</t>
  </si>
  <si>
    <t>MAYRA SOTO DIAZ</t>
  </si>
  <si>
    <t>EUGENIO ANTONIO ALMONTE VARGAS</t>
  </si>
  <si>
    <t>PANADERIA JAQUEZ EIRL</t>
  </si>
  <si>
    <t>PANADERIA Y REPOSTERIA MARIEL, S.R.L.</t>
  </si>
  <si>
    <t>AMABLE REYES VALERIO</t>
  </si>
  <si>
    <t>PANIFICADORA SHEILING SRL</t>
  </si>
  <si>
    <t>FRANCISCO ANTONIO VASQUEZ RAMOS</t>
  </si>
  <si>
    <t xml:space="preserve">YONANO GOURMET SRL </t>
  </si>
  <si>
    <t>WILSON ANTONIO MENDEZ PEÑA</t>
  </si>
  <si>
    <t>ALEXANDER HEREDIA LANTIGUA</t>
  </si>
  <si>
    <t>COCINA INDUSTRIAL ENMANUEL SRL</t>
  </si>
  <si>
    <t>MARIA ALTAGRACIA DEL CARMEN REYES GENAO</t>
  </si>
  <si>
    <t>JOSEFINA RUBIO GARCIA</t>
  </si>
  <si>
    <t>NANCIS FRANCISCA MONTERO DE OLEO</t>
  </si>
  <si>
    <t>JACONVI SRL</t>
  </si>
  <si>
    <t>MARIA SOLIS VALDEZ</t>
  </si>
  <si>
    <t>LEONARDA ROSARIO DE ROSARIO</t>
  </si>
  <si>
    <t xml:space="preserve"> MARGARET DOLORES GIL RAMIREZ</t>
  </si>
  <si>
    <t>CLUB LAS ORQUIDEAS SRL</t>
  </si>
  <si>
    <t>SATURNINA ALMONTE DOÑE</t>
  </si>
  <si>
    <t>OLEXIA INVERSIONES SRL</t>
  </si>
  <si>
    <t>JUANA TEBAIDA UREÑA ORTEGA DE MOYA</t>
  </si>
  <si>
    <t>EMPRESAS MARTE VM SRL</t>
  </si>
  <si>
    <t>EUSEBIO VALENTIN PEREZ SOLORIN</t>
  </si>
  <si>
    <t>AFEMA SRL</t>
  </si>
  <si>
    <t>NAVIDI BIENES RAICES SRL</t>
  </si>
  <si>
    <t>CATALINO GUERRERO SOLANO</t>
  </si>
  <si>
    <t>RAULIN MARTINEZ</t>
  </si>
  <si>
    <t xml:space="preserve">WILENU INVERSIONES, SRL </t>
  </si>
  <si>
    <t>CARLOS ANDRES MEDINA ABREU</t>
  </si>
  <si>
    <t>SOLANGE JACQUELINE GOMEZ ESPINAL</t>
  </si>
  <si>
    <t>PEDRO BENJAMIN DE LEON</t>
  </si>
  <si>
    <t>HADRIN CRISTINA GARCIA GARCIA</t>
  </si>
  <si>
    <t>BERONICA DE LA CRUZ MARTINEZ</t>
  </si>
  <si>
    <t>PANIFICADORA THANIA SRL</t>
  </si>
  <si>
    <t>PANADERIA Y REPOSTERIA MIMASA EIRL</t>
  </si>
  <si>
    <t>ALMUERZOS EMPRESARIALES QUEZMO SRL</t>
  </si>
  <si>
    <t>CENTRO COMERCIAL GLENNIS EIRL</t>
  </si>
  <si>
    <t>BIENVENIDO BACILIO RODRIGUEZ TAVERAS</t>
  </si>
  <si>
    <t>EDWIN JOSE ACEVEDO JIMENEZ</t>
  </si>
  <si>
    <t>JUANA REYES POZO DE ORTIZ</t>
  </si>
  <si>
    <t>ROSA MARIA PEREZ SANTANA</t>
  </si>
  <si>
    <t xml:space="preserve">ABNER EDUARDO VARGAS SALCE </t>
  </si>
  <si>
    <t>JOSE ALBERTO GARCIA GUZMAN</t>
  </si>
  <si>
    <t xml:space="preserve">JOSE MICHAEL FERMIN FERNANDEZ </t>
  </si>
  <si>
    <t>JULISSA ALTAGRACIA GARCIA DE JIMENEZ</t>
  </si>
  <si>
    <t>MARIA DOLORES GIL MARTINEZ</t>
  </si>
  <si>
    <t>SERVICIOS VERAS MENDOZA Y MUÑOZ VMM</t>
  </si>
  <si>
    <t>ELVIRA VERAS AYBAR / SUPLIDOR PARADOR DULCE HOGAR</t>
  </si>
  <si>
    <t>LUIS ODANY RODRIGUEZ LOPEZ/ DISTRIBUIDORA GOMEZ RODRIGUEZ</t>
  </si>
  <si>
    <t>DELFIN ANTONIO PEREZ MOYA / REST LA NUEVA ESPERANZA</t>
  </si>
  <si>
    <t>JOSELYN ALTAGRACIA RIVAS DE ALMONTE</t>
  </si>
  <si>
    <t>ROSA ALBANIA CRUZ DE MARTINEZ / COMEDOR LA CARNE</t>
  </si>
  <si>
    <t>JOSE ANTONIO GARCIA HERNANDEZ</t>
  </si>
  <si>
    <t>KENIA AUSTRALIA HENRIQUEZ RODRIGUEZ</t>
  </si>
  <si>
    <t>MARIA ANTONIA RODRIGUEZ RODRIGUEZ / RESTAURANT EL RANCHO</t>
  </si>
  <si>
    <t>FRANKLIN ANDRES SABATER NUÑEZ / FRANCELY GOURMET</t>
  </si>
  <si>
    <t>MARGARITA GARCIA GARCIA / RESTAURANT BUFFET VILLA ISABELA</t>
  </si>
  <si>
    <t>INDUSTRIA PANIFICADORA SEANMHATHAIR, S.R.L.</t>
  </si>
  <si>
    <t>JOSE ALBERTO MUÑOZ TAVERAS</t>
  </si>
  <si>
    <t>MARGARITA MARIA NUÑEZ DE REYES</t>
  </si>
  <si>
    <t>RAMIRO GREGORIO GARCIA / COMEDOR CERRO ALTO</t>
  </si>
  <si>
    <t>FELIX SENCION BONILLA</t>
  </si>
  <si>
    <t>JOSE EROSTIDES AYBAR OTERO</t>
  </si>
  <si>
    <t>DANIEL PASENCIA RODRIGUEZ</t>
  </si>
  <si>
    <t>JUAN JOSE REYES RODRIGUEZ</t>
  </si>
  <si>
    <t>ANTONIO SANCHEZ LEOCADIO / D BRAYHAR BUFFET</t>
  </si>
  <si>
    <r>
      <t xml:space="preserve">RAMON CABRERA POLANCO / </t>
    </r>
    <r>
      <rPr>
        <sz val="7"/>
        <rFont val="Arial"/>
        <family val="2"/>
      </rPr>
      <t>PANIFICADORA HERMANOS CABRERA</t>
    </r>
  </si>
  <si>
    <t>ALEIDA RODRIGUEZ DE CORONADO</t>
  </si>
  <si>
    <t xml:space="preserve">JUAN JOSE PEREZ ZAPATA </t>
  </si>
  <si>
    <t>JULIAN ALBERTO INOA MARTINEZ</t>
  </si>
  <si>
    <t>GLADYS MERCEDES ESPIN LEON / COCINA GLADYS ESPIN</t>
  </si>
  <si>
    <t>CORPORACION E INVERSIONES CORPOINVER, S. R. L.</t>
  </si>
  <si>
    <t>FAUSTO RAFAEL CABRERA</t>
  </si>
  <si>
    <t>MARIA RAQUEL BENCOSME COMPRES</t>
  </si>
  <si>
    <t xml:space="preserve">CESAR AUGUSTO SALDAÑA JAQUEZ </t>
  </si>
  <si>
    <t>RADHAMES INOEL DIAZ GARCIA</t>
  </si>
  <si>
    <t>SANDRO DE JESUS FERNANDEZ NUÑEZ</t>
  </si>
  <si>
    <t>DENIS JOEL GOMEZ GUZMAN</t>
  </si>
  <si>
    <t>GENOBEBA DE JESUS RODRIGUEZ FERNANDEZ / D¨ELDA BUFFET</t>
  </si>
  <si>
    <t>JUAN HEDUIN GOMEZ JIMENEZ</t>
  </si>
  <si>
    <t>NATILDIA RAMILDRE CABRERA DIAZ / Cocina</t>
  </si>
  <si>
    <t>CONFECCIONES SAMY, SRL</t>
  </si>
  <si>
    <t>GLOBAL TEXTIL GROUP</t>
  </si>
  <si>
    <t>CREACIONES LOPIEL</t>
  </si>
  <si>
    <t>DIMAT SERVICES, SRL</t>
  </si>
  <si>
    <t>MARCOS COMIDA EMPRESARIAL</t>
  </si>
  <si>
    <t>FRIOCENTRO COMERCIAL, SRL</t>
  </si>
  <si>
    <t>AACONE ABOGADOS ASESORES CONSULTORES Y NEGOCIOS DEL ESTE,SRL.</t>
  </si>
  <si>
    <t>FAUSTO ALBERTO HERNANDEZ CABRERA</t>
  </si>
  <si>
    <t>LOGOMARCA</t>
  </si>
  <si>
    <t>INSTITUTO DE INNOVACION EN BIOTECNOLOGIA E INDSTRIA IIBI</t>
  </si>
  <si>
    <t>LABORATORIO NACIONAL DR. DEFILLO</t>
  </si>
  <si>
    <t>PUBLICACIONES AHORA</t>
  </si>
  <si>
    <t>PANIFICADORA THANIA</t>
  </si>
  <si>
    <t>LINGROUP</t>
  </si>
  <si>
    <t>AJIZA AGROINDUSTRIAL SRL</t>
  </si>
  <si>
    <t>REPOSTERIA ABREU, SRL.</t>
  </si>
  <si>
    <t>PASTEURIZADORA RICA</t>
  </si>
  <si>
    <t>FRANKLIN MORILLO AUTO SERVICES SRL.,</t>
  </si>
  <si>
    <t>P &amp; D RESTAURANT</t>
  </si>
  <si>
    <t>RAFAEL ALEXANDER PEREZ, DOÑA MAGALIS</t>
  </si>
  <si>
    <t>TRANSPORTE VIRAMICA</t>
  </si>
  <si>
    <t>DANIEL RAMIREZ , SRL.</t>
  </si>
  <si>
    <t>CONSEJO NACIONAL DE COOPERATIVAS</t>
  </si>
  <si>
    <t>PANADERIA CIBAO , SRL</t>
  </si>
  <si>
    <t>SOLUCIONES DE NEGOCIOS AUTENTICAS.</t>
  </si>
  <si>
    <t>MERCANTIL RAMI</t>
  </si>
  <si>
    <t xml:space="preserve">IMPRESORA NUEVA ALIANZA </t>
  </si>
  <si>
    <t>SALUD PUBLICA ( IIBI)</t>
  </si>
  <si>
    <t>OFICINA UNIVERSAL</t>
  </si>
  <si>
    <t>JESUS HICIANO  REYES</t>
  </si>
  <si>
    <t>RAMON AUGUSTO MIRANDA MARTINEZ O LA ESQUINA DEL SABOR, SRL.</t>
  </si>
  <si>
    <t xml:space="preserve">ACOSFERNA, SRL. </t>
  </si>
  <si>
    <t>SPORT VISION 35 TV.</t>
  </si>
  <si>
    <t>FRADENT</t>
  </si>
  <si>
    <t>GRAPHE</t>
  </si>
  <si>
    <t>LISSET DEL CARMEN ESTRELLA NUÑEZ</t>
  </si>
  <si>
    <t>D SANSON EXQUISITECES ALQUILERES, SRL.</t>
  </si>
  <si>
    <t>FERMART US ENERGY</t>
  </si>
  <si>
    <t>JONES  SERVICES SRL</t>
  </si>
  <si>
    <t>FRIOCENTRO COMERCIAL SRL</t>
  </si>
  <si>
    <t>KASARA SUPLISERVICES SRL,</t>
  </si>
  <si>
    <t>GAEPELL</t>
  </si>
  <si>
    <t>UNIFORMES ORIENTAL</t>
  </si>
  <si>
    <t>LABORATORIO ROGUI, SRL</t>
  </si>
  <si>
    <t>WENSALAO ESTANLIN AGRO-ECOLOGIA</t>
  </si>
  <si>
    <t>Dra. TERESA MARIA DEL ROSARIO</t>
  </si>
  <si>
    <t>Lic. Ramon Emilio Gonzales Peña</t>
  </si>
  <si>
    <t>DRA. CRUCITA BENITEZ DE JESUS</t>
  </si>
  <si>
    <t xml:space="preserve">INVERPLATA S.A </t>
  </si>
  <si>
    <t>INDUVECA S.A</t>
  </si>
  <si>
    <t xml:space="preserve">WILMAN ESPINOSA </t>
  </si>
  <si>
    <t>BAUDILIA ENCARNACION PIMENTEL  FABIAN</t>
  </si>
  <si>
    <t xml:space="preserve">FELICIA ALT.GARCIA ESPINAL </t>
  </si>
  <si>
    <t>FLORANGEL BISONO RODRIGUEZ O BODA SRL</t>
  </si>
  <si>
    <t>YOVELIS SUPER EVENTOS , SRL.</t>
  </si>
  <si>
    <t>CANDIDA XIOMARA HERSON LIZ,</t>
  </si>
  <si>
    <t>ANGELA MARIA VASQUEZ</t>
  </si>
  <si>
    <t>EDITORA LISTIN DIARIO</t>
  </si>
  <si>
    <t>EDITORA DEL CARIBE, C POR A.,</t>
  </si>
  <si>
    <t xml:space="preserve"> MARIA VENTURA RODRIGUEZ CESPEDES</t>
  </si>
  <si>
    <t xml:space="preserve">NECTOR  DE JESUS THOMAS BAEZ </t>
  </si>
  <si>
    <t>ELEVADORES DE AMERICA ELEVA S.A (HYUNDAI)</t>
  </si>
  <si>
    <t>INVERSIONES IGAE, SRL</t>
  </si>
  <si>
    <t>DRA. PAULA ADELAYDA GOMEZ TORRES</t>
  </si>
  <si>
    <t>UNIVERSIDAD NACIONAL EVANGELICA</t>
  </si>
  <si>
    <t>CENTRO DIAGNOSTICO ESPECIALIZADO.</t>
  </si>
  <si>
    <t>DRA. CRUCITA BENITES DE JESUS</t>
  </si>
  <si>
    <t>DR. FELICIANO GERMOSEN BAUTISTA</t>
  </si>
  <si>
    <t>231102</t>
  </si>
  <si>
    <t>232301</t>
  </si>
  <si>
    <t>232401</t>
  </si>
  <si>
    <t>228701</t>
  </si>
  <si>
    <t>233401</t>
  </si>
  <si>
    <t>228801</t>
  </si>
  <si>
    <t>227206</t>
  </si>
  <si>
    <t>227102</t>
  </si>
  <si>
    <t>228702</t>
  </si>
  <si>
    <t>228703</t>
  </si>
  <si>
    <t>PAE-URBMARZO 2018</t>
  </si>
  <si>
    <t>PAE-JEFEBRERO 2018</t>
  </si>
  <si>
    <t>PAE-JEMARZO 2018</t>
  </si>
  <si>
    <t>PAE-URBFEBRERO 2018</t>
  </si>
  <si>
    <t>PAE-JEmARZO 2018</t>
  </si>
  <si>
    <t>PAE-JEE-MES DE NOVIEMBRE 2017</t>
  </si>
  <si>
    <t>PAE-JEE-DICIEMBRE 2017</t>
  </si>
  <si>
    <t>PAE-JEE-MES DE ENERO 2018</t>
  </si>
  <si>
    <t>PAE-LIQ-URB-JE1RA. DE ABRIL 2018</t>
  </si>
  <si>
    <t>PAE-JEE-MES DE AGOSTO 2017</t>
  </si>
  <si>
    <t>PAE-JEE-MES DE OCTUBRE 2017</t>
  </si>
  <si>
    <t>UMFEBRERO 2018</t>
  </si>
  <si>
    <t>JEEENERO 2018</t>
  </si>
  <si>
    <t>UMENERO 2018</t>
  </si>
  <si>
    <t>JEEMARZO 2018</t>
  </si>
  <si>
    <t>PAE-REALMARZO 2018</t>
  </si>
  <si>
    <t>PAE-UM-MES DE OCTUBRE 2017</t>
  </si>
  <si>
    <t>PAE-REAL-MES DE FEBRERO 2018</t>
  </si>
  <si>
    <t>PAE-URBOCTUBRE 2017</t>
  </si>
  <si>
    <t>PAE-URBNOVIEMBRE 2017</t>
  </si>
  <si>
    <t>PAE-REALDICIEMBRE 2017</t>
  </si>
  <si>
    <t>PAE-URBDICIEMBRE 2017</t>
  </si>
  <si>
    <t>PAE-FRONTENERO 2018</t>
  </si>
  <si>
    <t>PAE-FRONTFEBRERO 2018</t>
  </si>
  <si>
    <t>JEEFEBRERO 2018</t>
  </si>
  <si>
    <t>PAE-REALFEBRERO 2018</t>
  </si>
  <si>
    <t>PAE-UM-MARZO 2018</t>
  </si>
  <si>
    <t>PAE-UM-MES DE SEPTIEMBRE 2017</t>
  </si>
  <si>
    <t>PAE-UM-NOVIEMBRE 2017</t>
  </si>
  <si>
    <t>PAE-URBENERO 2018</t>
  </si>
  <si>
    <t>PAE-REAL-MES DE DICIEMBRE 2017</t>
  </si>
  <si>
    <t>PAE-JEENERO 2018</t>
  </si>
  <si>
    <t>PAE-JEDICIEMBRE 2017</t>
  </si>
  <si>
    <t>PAE-FRONT-MES DE ENERO 2018</t>
  </si>
  <si>
    <t>PAE-FRONTMARZO 2018</t>
  </si>
  <si>
    <t>PAE-UM-MES DE NOVIEMBRE 2017</t>
  </si>
  <si>
    <t>PAE-UMMARZO 2018</t>
  </si>
  <si>
    <t>PAE-REALENERO 2018</t>
  </si>
  <si>
    <t>PAE-URB-MES DE DICIEMBRE 2017</t>
  </si>
  <si>
    <t>PAE-JEmaRZO 2018</t>
  </si>
  <si>
    <t>PAE-LIQ-URB-JE2DA. DE MARZO 2018</t>
  </si>
  <si>
    <t>UMMARZO 2018</t>
  </si>
  <si>
    <t>PAE-JEE-MES DE SEPTIEMBRE 2017</t>
  </si>
  <si>
    <t>PAE-UM-FEBRERO 2018</t>
  </si>
  <si>
    <t>PAE-JEOCTUBRE 2017</t>
  </si>
  <si>
    <t>PAE-JENOVIEMBRE 2017</t>
  </si>
  <si>
    <t>PAE-UM-DICIEMBRE 2017</t>
  </si>
  <si>
    <t>PAE-FRONTABRIL 2018</t>
  </si>
  <si>
    <t>PAE-JEE-MES AGOSTO 2017</t>
  </si>
  <si>
    <t>PAE-JEE-MES DE DICIEMBRE 2017</t>
  </si>
  <si>
    <t>PAE-URMARZO 2018</t>
  </si>
  <si>
    <t>PAE-REAL-MES DE ENERO 2018</t>
  </si>
  <si>
    <t>PAE-FRONT-MES DE FEBRERO 2018</t>
  </si>
  <si>
    <t>PAE-FRONTDICIEMBRE 2017</t>
  </si>
  <si>
    <t>PAE-UMFEBRERO 2018</t>
  </si>
  <si>
    <t>PAE-FRONT-DICIEMBRE 2017</t>
  </si>
  <si>
    <t>PAE-REAL-MES DE SEPTIEMBRE 2017</t>
  </si>
  <si>
    <t>PAE-REAL-MES DE OCTUBRE 2017</t>
  </si>
  <si>
    <t>PAE-REAL-NOVIEMBRE 2017</t>
  </si>
  <si>
    <t>PAE-REAL-DICIEMBRE 2017</t>
  </si>
  <si>
    <t>PAE-FRONT-MES DE SEPTIEMBRE 2017</t>
  </si>
  <si>
    <t>PAE-FRONT-MES AGOSTO 2017</t>
  </si>
  <si>
    <t>PAE-FRONT-MES DE OCTUBRE 2017</t>
  </si>
  <si>
    <t>PAE-FRONT-MES DE NOVIEMBRE 2017</t>
  </si>
  <si>
    <t>PAE-FRONT-MES DE DICIEMBRE 2017</t>
  </si>
  <si>
    <t>PAE-REAL-MES DE AGOSTO 2017</t>
  </si>
  <si>
    <t>PAE-REAL-MES DE MAYO 2017</t>
  </si>
  <si>
    <t>PAE-REAL-MES DE JUNIO 2017</t>
  </si>
  <si>
    <t>PAE-REAL-MES DE NOVIEMBRE 2017</t>
  </si>
  <si>
    <t>PAE-URB-MES DE ENERO 2018</t>
  </si>
  <si>
    <t>UMDICIEMBRE 2017</t>
  </si>
  <si>
    <t>PAE-URB-MES DE NOVIEMBRE 2017</t>
  </si>
  <si>
    <t>MES DE DICIEMBRE 2010</t>
  </si>
  <si>
    <t>PAE-JEE-MES DE NOVIEMBRE 2016</t>
  </si>
  <si>
    <t>PAE-JEE-NOVIEMBRE 2017</t>
  </si>
  <si>
    <t>PAE-JEE-OCTUBRE 2017</t>
  </si>
  <si>
    <t>PAE-URBSEPTIEMBRE 2017</t>
  </si>
  <si>
    <t>PAE-JEE-FEBRERO 2018</t>
  </si>
  <si>
    <t>PAE-URBAGOSTO 2017</t>
  </si>
  <si>
    <t>PAE-FROTAGOSTO 2017</t>
  </si>
  <si>
    <t>PAE-FROTOCTUBRE 2017</t>
  </si>
  <si>
    <t>PAE-FROTNOVIEMBRE 2017</t>
  </si>
  <si>
    <t>PAE-FROTMARZO 2018</t>
  </si>
  <si>
    <t>PAE-FROTENERO 2018</t>
  </si>
  <si>
    <t>PAE-FROTFEBRERO 2018</t>
  </si>
  <si>
    <t>PAE-FROTSEPTIEMBRE 2017</t>
  </si>
  <si>
    <t>PAE-FROTDICIEMBRE 2017</t>
  </si>
  <si>
    <t>PAE-LIQ-URB-JEMARZO 2018</t>
  </si>
  <si>
    <t>2DA QUINC. MARZO 2014</t>
  </si>
  <si>
    <t>1RA. QUINC. MARZO 2014</t>
  </si>
  <si>
    <t>1RA. QUINC. ABRIL 2014</t>
  </si>
  <si>
    <t>2DA. QUINC. ABRIL 2014</t>
  </si>
  <si>
    <t>UM MARZO 2018</t>
  </si>
  <si>
    <t>2DA. QUINC. AGOSTO 2010</t>
  </si>
  <si>
    <t>PAE-LIQ-FRONTFEBRERO 2018</t>
  </si>
  <si>
    <t>PAE-FRONT-MES DE AGOSTO 2017</t>
  </si>
  <si>
    <t>PAE-FRONTNOVIEMBRE 2017</t>
  </si>
  <si>
    <t>PAE-JEE-ENERO 2018</t>
  </si>
  <si>
    <t>PAE-UM</t>
  </si>
  <si>
    <t>PAE-JEE-MES DE FEBRERO 2018</t>
  </si>
  <si>
    <t>MES DE JUNIO 2015</t>
  </si>
  <si>
    <t>MES DE JUNIO 2014</t>
  </si>
  <si>
    <t>PAEJE DE FEBRERO 2018</t>
  </si>
  <si>
    <t>MES DE MAYO 2015</t>
  </si>
  <si>
    <t>PAE-UM-OCTUBRE 2017</t>
  </si>
  <si>
    <t>PAE-UM-AGOSTO 2017</t>
  </si>
  <si>
    <t>PAE-UM-SEPTIEMBRE 2017</t>
  </si>
  <si>
    <t>PAE-UM-MES DE AGOSTO 2017</t>
  </si>
  <si>
    <t>PAE-JEE-AGOSTO 2017</t>
  </si>
  <si>
    <t>PAE-JEE-SEPTIEMBRE 2017</t>
  </si>
  <si>
    <t>PAE-JEE-MES DE ABRIL 2016</t>
  </si>
  <si>
    <t>PAE-JEE-MES DE MAYO 2016</t>
  </si>
  <si>
    <t>PAE-JEE-MES DE JUNIO 2016</t>
  </si>
  <si>
    <t>PAE-JE-ABRIL 2018</t>
  </si>
  <si>
    <t>PAE-URB-ABRIL 2018</t>
  </si>
  <si>
    <t>PAE-URB-MARZO 2018</t>
  </si>
  <si>
    <t>PAE-JE-MARZO 2018</t>
  </si>
  <si>
    <t>PAE-FRONT-NOVIEMBRE 2017</t>
  </si>
  <si>
    <t>PAE-JE-FEBRERO 2018</t>
  </si>
  <si>
    <t>PAE-JE-ENERO 2018</t>
  </si>
  <si>
    <t>PAE-REAL-ABRIL 2018</t>
  </si>
  <si>
    <t>PAE-FRONT-ABRIL 2018</t>
  </si>
  <si>
    <t>PAE-LIQ-REAL-JE-ABRIL 2018</t>
  </si>
  <si>
    <t>PAE-LIQ-REAL-ABRIL 2018</t>
  </si>
  <si>
    <t>PAE-LIQ-FRONT-ABRIL 2018</t>
  </si>
  <si>
    <t>PAE-LIQ-JE-ABRIL 2018</t>
  </si>
  <si>
    <t>PAE-LIQ-URB-JE-2DA. DE ABRIL 2018</t>
  </si>
  <si>
    <t>PAE-URB-ENERO 2018</t>
  </si>
  <si>
    <t>PAE-URB-FEBRERO 2018</t>
  </si>
  <si>
    <t>PAE-REAL-MARZO 2018</t>
  </si>
  <si>
    <t>PAE-REAL-FEBRERO 2018</t>
  </si>
  <si>
    <t>PAE-JE-NOVIEMBRE 2017</t>
  </si>
  <si>
    <t>PAE-LIQ-URB-JE-UHT-2DA. DE ABRIL 2018</t>
  </si>
  <si>
    <t>PAE-FRONT-MARZO 2018</t>
  </si>
  <si>
    <t>PAE-LIQ-URB-2DA. DE ABRIL 2018</t>
  </si>
  <si>
    <t>PAE-LIQ-FRONT-MARZO 2018</t>
  </si>
  <si>
    <t>PAE-URB-AGOSTO 2017</t>
  </si>
  <si>
    <t>PAE-URB-SEPTIEMBRE 2017</t>
  </si>
  <si>
    <t>PAE-URB-OCTUBRE 2017</t>
  </si>
  <si>
    <t>PAE-URB-NOVIEMBRE 2017</t>
  </si>
  <si>
    <t>PAE-URB-DICIEMBRE 2017</t>
  </si>
  <si>
    <t>PAE-LIQ-URB-JE-ABRIL 2018</t>
  </si>
  <si>
    <t>PAE-LIQ-URB-JE-1RA. DE MAYO 2018</t>
  </si>
  <si>
    <t>PAE-REAL-ENERO 2018</t>
  </si>
  <si>
    <t>PAE-LIQ-URB-JE-UHT-1RA. DE MAYO 2018</t>
  </si>
  <si>
    <t>PAE-FRONT-MAYO 2018</t>
  </si>
  <si>
    <t>PAE-JE-MES DE MAYO 2017</t>
  </si>
  <si>
    <t>PAE-JE-MES DE JUNIO 2017</t>
  </si>
  <si>
    <t>JEE-ABRIL 2018</t>
  </si>
  <si>
    <t>JEE-FEBRERO 2018</t>
  </si>
  <si>
    <t>JEE-MARZO 2018</t>
  </si>
  <si>
    <t>UM-ABRIL 2018</t>
  </si>
  <si>
    <t>UM-MARZO 2018</t>
  </si>
  <si>
    <t>JEE-ENERO 2018</t>
  </si>
  <si>
    <t>UM-FEBRERO 2018</t>
  </si>
  <si>
    <t>PAGO  20% ANTICIPO POLOSHIRTS</t>
  </si>
  <si>
    <t>PAGO DE UNIFORMES ESCOLARES MODALIDAD GENERAL</t>
  </si>
  <si>
    <t>PAGO DE ZAPATOS MODALIDAD MIPYME.</t>
  </si>
  <si>
    <t>CONFECCION DE DE POLOS CAMISETAS Y BOLSOS, PARA EL ENCUENTRO EN VILLA ALTAGRACIA DE INTERCAMBIO DE EXPERIENCIAS ENTRE LIDERES  ESTUDIANTILES DE LA S COOPERATIVAS ESCOLARES .</t>
  </si>
  <si>
    <t>por concepto de contratacion de A&amp;B, para el primer encuentro avances y desafios del programa de alimentacion escolar</t>
  </si>
  <si>
    <t>CONTRATACION DE A&amp;B PARA VARIOS TALLERES</t>
  </si>
  <si>
    <t>CONTRATACION DE SERVICIO DE A&amp;B (ALIMENTOS  Y BEBIDAS) PARA 45 PARTICIPANTES DEL TALLER DE EVALUACION DE MEDIO TERMINO DEL POA DEL INABIE.</t>
  </si>
  <si>
    <t xml:space="preserve">A&amp;B PARA EL DESARROLLO DE LA INDUCCIONES DE LA NUEVA COMISION DE ETICA DEL INABIE </t>
  </si>
  <si>
    <t>POR CONCEPTO DE ALIMENTOS Y BEBIDAS</t>
  </si>
  <si>
    <t>SISTEMA DE AIRE ACONDICIONADO, ACALEFACION Y REFRIGERACION, FACTURA DE 2 AIRES</t>
  </si>
  <si>
    <t xml:space="preserve">ASESORIA Y ASISTENCIA  LEGAL </t>
  </si>
  <si>
    <t>POR CONCEPTO DE SERVICOIOS A&amp;B DESARROLLO DE LAS ACTIVIDADES  EVALUACION DE LICITACION PUBLICA NACIONAL PARA LA CONFECCCION DE POLOSHIRT</t>
  </si>
  <si>
    <t>FALTA RECEPCION DE SERVICIO OK. PARA SOLICITUD</t>
  </si>
  <si>
    <t>FALTA RECEPCION DE SERVICIO OK. PARA SOLICITUD 20/03/2018</t>
  </si>
  <si>
    <t xml:space="preserve">CONTRATACION DE LA COLOCACION  DE LA PROGRAMACION </t>
  </si>
  <si>
    <t>ADQUISICION  DE BANNER</t>
  </si>
  <si>
    <t>Por trabajos de Analisis Fisico-Quimicos y Bactereologicos.</t>
  </si>
  <si>
    <t xml:space="preserve">PAGOS DE DIFERENTES FACTURAS DE ANALISIS DE PRODUCTOS DEL PAE  </t>
  </si>
  <si>
    <t>RENOVACION DE PERIODICO</t>
  </si>
  <si>
    <t>SOLICITUD DE AYUDA DE PARA ACTIVIDADES ESPECIALES ACTO CONMEMORACION DEL 201ANIVERSARIO DEL NATALICIO JUAN PABLO DUARTE</t>
  </si>
  <si>
    <t xml:space="preserve">SOLICITUD DE AYUDA DE PARA ACTIVIDADES ESPECIALES  LANZAMIENTO DE DEPARASITACION Y VACUNACION DE LAS AMERICAS </t>
  </si>
  <si>
    <t>SOLICITUD DE AYUDA DE PARA ACTIVIDADES ESPECIALES  CAMPAMENTO DE VERANO JUNIO-JULIO 2014</t>
  </si>
  <si>
    <t>Servicios de desaduanizacion productos PAE</t>
  </si>
  <si>
    <t xml:space="preserve">PITO DE REVERSA </t>
  </si>
  <si>
    <t>PROYECTO ALIMENTACION ESCOLAR</t>
  </si>
  <si>
    <t xml:space="preserve">ENTREGAS ESPECIALES </t>
  </si>
  <si>
    <t>CONTRATACION E SERVICIO DE REPARACION DE JUEGOS DE JUNTAS DE MUFLER PARA EL CAMION NISSAN PLACA OC02200</t>
  </si>
  <si>
    <t>POR CONCEPTO DE CONTRATACION DE SERVICIOS  DE A&amp;B PARA EL TALLER DE CAPACITACION SOBRE ENFERMEDADES TRANSMITIDAS POR ALIMENTO.</t>
  </si>
  <si>
    <t>POR CONCEPTO DE CONTRATACION DE SERVICIO DE DESABOLLADURA Y PINTURA DE FORD EXPOLRER 2014</t>
  </si>
  <si>
    <t>CONTRATACION DE A&amp;B DE ALIMENTOS SOLIDOS PARA ESTUDIANTES DEL SERVICIO MILITAR</t>
  </si>
  <si>
    <t xml:space="preserve">TRANSPORTE DE UTILERIA ESCOLAR 2017-2018 </t>
  </si>
  <si>
    <t>TRANSPORTE DE UTILERIA ESCOLAR 2017-2019</t>
  </si>
  <si>
    <t>ALQUILER DE SONIDO PARA SER UTILIZADO EN EL TALLER CONSTITUCION Y NORMAS DE LA ASOCIACION DE EMPLEADOS / ASAMBLEA PARA LA SELECCIÓN DE LOS MIEMBROS DE LA ASOCIACION DE EMPLEADOS.</t>
  </si>
  <si>
    <t>VI CONGRESO DEL COOPERATIVISMO DOM.  Y III CONGRESO INTERNACIONAL</t>
  </si>
  <si>
    <t>DISTRIBUCION DE  1332  RACIONES DE PAN Y GALLETAS A LOS ESTUDIANTES DEL SERVICIO MILITAR</t>
  </si>
  <si>
    <t>RENOVACIONES BUSINESS READY ENHANCEMENT PLAN DEL 30-12-17 AL 30-12-18</t>
  </si>
  <si>
    <t>IMPRESIONES DE GUIA Y AFICHES</t>
  </si>
  <si>
    <t>IMPRESIÓN PARA SER UTILIZADOS EN EL ACTO DE JURAMENTACION DE LA NUEVA COMISION DE ETICA</t>
  </si>
  <si>
    <t>TRABAJOS ANALISIS BACTERIOLOGICOS</t>
  </si>
  <si>
    <t>COMPRA DE MUEBLES Y ESTANTERAI</t>
  </si>
  <si>
    <t>A&amp;B POR TALLER DE CAPACITACION  SONBRE ENFERMEDADES TRANSMITIDA  POR ALIMENTOS Y/O INFECTO CONTAGIOSAS</t>
  </si>
  <si>
    <t xml:space="preserve"> A &amp; B PARAEL TALLER  DE CAPACITACION SOBRE ROLES  Y FUNCIONES INTEGRANTES DE LOS ORGANOS DE DIRRECCION DE LAS COOPERATIVAS ESCOLARES </t>
  </si>
  <si>
    <t>CONTRATACION DE SERVICIOS A&amp;B  PARA EL TALLER DE CAPACITACION SOBRE ENFERMEDADES TRANSMITIDA POR ALIMENTOS.</t>
  </si>
  <si>
    <t>por concepto de A&amp; B  para el Taller de Capacitacion sobre uso, manejo y liquidacion de los recursos transferidos</t>
  </si>
  <si>
    <t xml:space="preserve">PENDIENTE FACTURA Y CORREGIR MONTO DIFIERE CON LA ORDEN. FIRMA Y SELLO EN EL REPORTE FINAL DE COMPRAS. RECEPCION DE SERVICIOS, RPE, CERTIFICACIÓN DE IMPUESTOS. (VENCIDO)  </t>
  </si>
  <si>
    <t>PUBLICIDAD  DICIEMBRE 2017</t>
  </si>
  <si>
    <t>SOLO FACTURA</t>
  </si>
  <si>
    <t>REFRIGERIO Y ALQUILER PARA EL LANZAMIENTO DEL PROGRAMA DE SALUD VISUAL</t>
  </si>
  <si>
    <t>REPARACION DE PLANTA ELECTRICA</t>
  </si>
  <si>
    <t>CONTRATACION DE A&amp;B PARA EL ACTO DE JURAMENTO DE LA COMISION DE ETICA DEL INABIE</t>
  </si>
  <si>
    <t>A&amp;B PAR EL ENCUENTRO DE VARIOS TALLERES</t>
  </si>
  <si>
    <t>COMPRA DE AIRE ACONDOCIADO PARA SER INSTALADO EN LA OFICINA QUE OCUPARA EL ING. JHONNNY PUJOLS EN EL INABIE</t>
  </si>
  <si>
    <t>POR CONCEPTO DE SERVICIOS  DE A &amp; B PARA EL TALLER DE CAPACITACION SOBRE ENFERMEDADES TRANSMITIDAS POR ALIMENTOS Y/O INFECTOCONTAGIOSAS.</t>
  </si>
  <si>
    <t>POR CONCEPTO DE SERVICIOS DE IMPRESIÓN PARAEL PROGRAMA DE JORNADA EXTENDIDA</t>
  </si>
  <si>
    <t>POR CONCEPTO DE COMPPRA DE 500 GALONES DE COMBUSTIBLES (GASOIL)</t>
  </si>
  <si>
    <t>BRINDIS NAVIDEÑO, ARA LOS EMPLEADOS DE SNTIAGO.</t>
  </si>
  <si>
    <t>COMPRA DE UNIFORMES DE CIRUGIA A EMPLEADOS.</t>
  </si>
  <si>
    <t>EQUIPOS Y MATERIALES ODONTOLOGICOS</t>
  </si>
  <si>
    <t>COLOCACION DE CUÑA RADIAL DEL INABIE 20 MENCIONES MENSUALES</t>
  </si>
  <si>
    <t>PAGO DE NOTARIZACION</t>
  </si>
  <si>
    <t>NOTARIZACION ACTA</t>
  </si>
  <si>
    <t>ALIMENTOS Y BEBIDAS PARA PERSONAS</t>
  </si>
  <si>
    <t>ACONDICIONAMIENTO  A LA OFICINA DE LA SUBDIRECTORA</t>
  </si>
  <si>
    <t>SERVICIO  DE ALIMENTOS Y BEBIDAS</t>
  </si>
  <si>
    <t>CONTRATACION DE A&amp;B   PARA VARIAS ACTIVIDADES RECEPCION DE OFERTA TECNICAS ECONOMICAS, CONFECCION DE POLOSSHIRTS</t>
  </si>
  <si>
    <t xml:space="preserve">A&amp;B PARA INNTERCAMBIO DE LIDERES </t>
  </si>
  <si>
    <t>A&amp;B PARA TALLER DE CAPACITACION PARA ADMINISTRACION Y CONTROL DE LAS COOPERATIVAS</t>
  </si>
  <si>
    <t>TALER SOBRE ROLES Y FUNCIONES DE INTEGRANTES DE LOS RGANOS DIRECCION DE LAS COPERATIVAS ESCOLARES</t>
  </si>
  <si>
    <t>A&amp;B PARA EL TALLER DE METODOLOGIA  DE LA JORNADA DE DESPARASITACION</t>
  </si>
  <si>
    <t>POR CONCEPTO DE CONTRATACION DE SERVICIOS PARA LA ACTIVIDAD , TALLER DE CAPACITACION SOBRE ENFERMEDADES TRANSMITIDAS POR ALIMENTOS Y/O INFECTOCONTAGIOSAS.</t>
  </si>
  <si>
    <t>POR  RACIONES DISTRIBUIDAS  merienda de los niños</t>
  </si>
  <si>
    <t>27500 RACIONES DE GALLETAS NUTITIVAS</t>
  </si>
  <si>
    <t>POR CONCEPTO DE CONTRATACION DE SERVICIOS DE A&amp;B PARA LA PARTICIPCION DE LOS SGTES. TALLERES 1- ROLES Y FUNCIONES DE INTENGRANTES DE LOS ORGANOS DE DIRECCION DE LAS COOP. ESCOLARES, METODOLOGIA DE LAS JORNADAS DE DESPARACITACION , ORIENTACION PARA LA ELABORACION DEL POA.</t>
  </si>
  <si>
    <t>TALER SOBRE ENFERMEDADE TRASMITIDA POR ALIMENTOS</t>
  </si>
  <si>
    <t xml:space="preserve">PUBLICACION DE LICITACION </t>
  </si>
  <si>
    <t>PUBLICIDAD</t>
  </si>
  <si>
    <t xml:space="preserve">PAGOS DE DIFERENTES FACTURAS DE ANALISIS DE PRODUCTOS DEL PAE  ABRIL  </t>
  </si>
  <si>
    <t>NOTARIZACION DE TRES  ACTAS</t>
  </si>
  <si>
    <t>NOTARIZACION DE UNA (01) ACTA</t>
  </si>
  <si>
    <t>MANTENIMIENTO PREVENTIVO POR TRES AÑOS DE SERVICIO AL ASCENSOR DEL EDIFICIO DE LA 27  DE FEBRERO</t>
  </si>
  <si>
    <t>MANTENIMIENTO PREVENTIVO POR TRES AÑOS DE SERVICIO AL ASCENSOR DEL EDIFICIO DE LA 27  DE MARZO</t>
  </si>
  <si>
    <t>MANTENIMIENTO PREVENTIVO POR TRES AÑOS DE SERVICIO AL ASCENSOR DEL EDIFICIO DE LA 27  DE ABRIL</t>
  </si>
  <si>
    <t>MANTENIMIENTO PREVENTIVO POR TRES AÑOS DE SERVICIO AL ASCENSOR DEL EDIFICIO DE LA 27  DE MAYO</t>
  </si>
  <si>
    <t>ADQUISICION DE TONER PARA EL INABIE</t>
  </si>
  <si>
    <t xml:space="preserve">IMPRESIONES </t>
  </si>
  <si>
    <t>NOTARIZACION DE UN ACTAS DE COMPROBACION NOTARIAL .</t>
  </si>
  <si>
    <t>PAGO DIPLOMADO A FAVOR DE DANILSA VARGAS</t>
  </si>
  <si>
    <t>APOYO ECONOMICO A JOVEN FRANCHELY DE LOS ANGELES NIVAR</t>
  </si>
  <si>
    <t>NOTARIZACION DE DOS  ACTAS DE COMPROBACION NOTARIAL .</t>
  </si>
  <si>
    <t>A010010011500000086</t>
  </si>
  <si>
    <t>A010010011500000072</t>
  </si>
  <si>
    <t>A010010011500000073</t>
  </si>
  <si>
    <t>A010010011500000081</t>
  </si>
  <si>
    <t>A010010011500000230</t>
  </si>
  <si>
    <t>A010010011500001008</t>
  </si>
  <si>
    <t>A010010011500000032</t>
  </si>
  <si>
    <t>A010010011500000019</t>
  </si>
  <si>
    <t>A010010011500000021</t>
  </si>
  <si>
    <t>A010010011500000022</t>
  </si>
  <si>
    <t>A010010011500000025</t>
  </si>
  <si>
    <t>A010010011500000026</t>
  </si>
  <si>
    <t>A010010011500000483</t>
  </si>
  <si>
    <t>A010010011500000008</t>
  </si>
  <si>
    <t>A010010011500000009</t>
  </si>
  <si>
    <t>A010010011500000973</t>
  </si>
  <si>
    <t>A010010011500000039</t>
  </si>
  <si>
    <t>A010010011502596066</t>
  </si>
  <si>
    <t>A010010011502596068</t>
  </si>
  <si>
    <t>P010010011502596069</t>
  </si>
  <si>
    <t>A010010011500000172</t>
  </si>
  <si>
    <t>A010010011500000101</t>
  </si>
  <si>
    <t>A010010011500000098</t>
  </si>
  <si>
    <t>A010010011500000100</t>
  </si>
  <si>
    <t>A010010011500000042</t>
  </si>
  <si>
    <t>A010010011500000043</t>
  </si>
  <si>
    <t>A010010011500000044</t>
  </si>
  <si>
    <t>A010010011500000027</t>
  </si>
  <si>
    <t>A010010011500000234</t>
  </si>
  <si>
    <t>A010010011500000232</t>
  </si>
  <si>
    <t>A010010011500000220</t>
  </si>
  <si>
    <t>A010010011500000229</t>
  </si>
  <si>
    <t>A010010011500004969</t>
  </si>
  <si>
    <t>A010010011500000012</t>
  </si>
  <si>
    <t>A010010011500000013</t>
  </si>
  <si>
    <t xml:space="preserve">A010010011500000041 </t>
  </si>
  <si>
    <t>A010010011500000034</t>
  </si>
  <si>
    <t>A010010011500000035</t>
  </si>
  <si>
    <t>A010010011500000036</t>
  </si>
  <si>
    <t>A010010011500000037</t>
  </si>
  <si>
    <t>A010010011500000029</t>
  </si>
  <si>
    <t>A010010011500000030</t>
  </si>
  <si>
    <t>A010010011500000045</t>
  </si>
  <si>
    <t>A010010011500000067</t>
  </si>
  <si>
    <t>A010010011500000074</t>
  </si>
  <si>
    <t>A010010011500000290</t>
  </si>
  <si>
    <t>A010010011500000302</t>
  </si>
  <si>
    <t>A010010011500000300</t>
  </si>
  <si>
    <t>A010010011500000295</t>
  </si>
  <si>
    <t>A010010011502764961</t>
  </si>
  <si>
    <t>A010010011502764963</t>
  </si>
  <si>
    <t>P010010011502754644</t>
  </si>
  <si>
    <t>P010010011502754643</t>
  </si>
  <si>
    <t>A010010011500000110</t>
  </si>
  <si>
    <t>P010010011502600855</t>
  </si>
  <si>
    <t>A010010011500000007</t>
  </si>
  <si>
    <t>A010010011502531746</t>
  </si>
  <si>
    <t>A010010011500000053</t>
  </si>
  <si>
    <t>A010010011500000033</t>
  </si>
  <si>
    <t>A010010011500000807</t>
  </si>
  <si>
    <t>A010010011500000016</t>
  </si>
  <si>
    <t>A010010011500000017</t>
  </si>
  <si>
    <t>A010010011500000023</t>
  </si>
  <si>
    <t>A010010011500000002</t>
  </si>
  <si>
    <t>A010010011500000003</t>
  </si>
  <si>
    <t>a010010011500000022</t>
  </si>
  <si>
    <t>A010010011500065471</t>
  </si>
  <si>
    <t>A030010011500000404</t>
  </si>
  <si>
    <t>A030010011500000394</t>
  </si>
  <si>
    <t>A010010011500000010</t>
  </si>
  <si>
    <t>A010010011500000047</t>
  </si>
  <si>
    <t>A010010011500000048</t>
  </si>
  <si>
    <t>A010010011500000049</t>
  </si>
  <si>
    <t>A010010011500000180</t>
  </si>
  <si>
    <t>A010010011500000192</t>
  </si>
  <si>
    <t>A010010011500000641</t>
  </si>
  <si>
    <t>A010010011500000642</t>
  </si>
  <si>
    <t>A010010011500000018</t>
  </si>
  <si>
    <t>A010010011500000028</t>
  </si>
  <si>
    <t>P010010011502608044</t>
  </si>
  <si>
    <t>A010010011500000051</t>
  </si>
  <si>
    <t>A010010011500000052</t>
  </si>
  <si>
    <t>A010010011500000158</t>
  </si>
  <si>
    <t>A010010011500000159</t>
  </si>
  <si>
    <t>A010010011500000160</t>
  </si>
  <si>
    <t>A010010011500000161</t>
  </si>
  <si>
    <t>A010010011500000304</t>
  </si>
  <si>
    <t>P010010011502043079</t>
  </si>
  <si>
    <t>A010010011500000059</t>
  </si>
  <si>
    <t>A010010011500000175</t>
  </si>
  <si>
    <t>A010010011500000329</t>
  </si>
  <si>
    <t>A010010011500000015</t>
  </si>
  <si>
    <t>A010010011500000040</t>
  </si>
  <si>
    <t>P010010011502808726</t>
  </si>
  <si>
    <t>A010010011502852347</t>
  </si>
  <si>
    <t>A010010011500000082</t>
  </si>
  <si>
    <t>A010010011500000024</t>
  </si>
  <si>
    <t>A010010011500000004</t>
  </si>
  <si>
    <t>A010010011500000056</t>
  </si>
  <si>
    <t>A010010011500000077</t>
  </si>
  <si>
    <t>A010010011500000188</t>
  </si>
  <si>
    <t>A010010011500000142</t>
  </si>
  <si>
    <t>A010010011500000143</t>
  </si>
  <si>
    <t>A010010011500000050</t>
  </si>
  <si>
    <t>A010010011500000174</t>
  </si>
  <si>
    <t>A010010011500000068</t>
  </si>
  <si>
    <t>A010010011500000228</t>
  </si>
  <si>
    <t>A010010011500000005</t>
  </si>
  <si>
    <t>P010010011502356993</t>
  </si>
  <si>
    <t>P010010011152600259</t>
  </si>
  <si>
    <t>A010010011500000146</t>
  </si>
  <si>
    <t>A010010011500000020</t>
  </si>
  <si>
    <t>A010010011500000327</t>
  </si>
  <si>
    <t>A010010011500000328</t>
  </si>
  <si>
    <t>A010010011502860635</t>
  </si>
  <si>
    <t>A010010011502860633</t>
  </si>
  <si>
    <t>A010010011500010030</t>
  </si>
  <si>
    <t>A010010011500000038</t>
  </si>
  <si>
    <t>P010010011501960074</t>
  </si>
  <si>
    <t>A010010011500000105</t>
  </si>
  <si>
    <t>P010010011502890041</t>
  </si>
  <si>
    <t>A010010011500000665</t>
  </si>
  <si>
    <t>A010010011500000147</t>
  </si>
  <si>
    <t>A010010011500000001</t>
  </si>
  <si>
    <t>0A10010011500003053</t>
  </si>
  <si>
    <t>P010010011502786794</t>
  </si>
  <si>
    <t>P010010011502786795</t>
  </si>
  <si>
    <t>P010010011502786793</t>
  </si>
  <si>
    <t>A010010011500000006</t>
  </si>
  <si>
    <t>A010010011500000041</t>
  </si>
  <si>
    <t>P010010011502581673</t>
  </si>
  <si>
    <t>P010010011502838150</t>
  </si>
  <si>
    <t>A010010011500000134</t>
  </si>
  <si>
    <t>A010010011500000752</t>
  </si>
  <si>
    <t>P010010011502581489</t>
  </si>
  <si>
    <t>A010010011500000208</t>
  </si>
  <si>
    <t>A010010011500000210</t>
  </si>
  <si>
    <t>A010010011500001912</t>
  </si>
  <si>
    <t>A010010011500001946</t>
  </si>
  <si>
    <t>A010010011500000582</t>
  </si>
  <si>
    <t>A010010011500000579</t>
  </si>
  <si>
    <t>A010010011500000121</t>
  </si>
  <si>
    <t>A020010011500002037</t>
  </si>
  <si>
    <t>A050010011500000333</t>
  </si>
  <si>
    <t>A050010011500000330</t>
  </si>
  <si>
    <t>A010010011500000211</t>
  </si>
  <si>
    <t>A010010011500000283</t>
  </si>
  <si>
    <t>A010010011500000288</t>
  </si>
  <si>
    <t>A010010011500000075</t>
  </si>
  <si>
    <t>A010010031500000138</t>
  </si>
  <si>
    <t>A010010031500000140</t>
  </si>
  <si>
    <t>A010010011500001010</t>
  </si>
  <si>
    <t>A010010011500000090</t>
  </si>
  <si>
    <t>A010010011500000094</t>
  </si>
  <si>
    <t>A010010011500000145</t>
  </si>
  <si>
    <t>A010010011500000320</t>
  </si>
  <si>
    <t>A010010011500000324</t>
  </si>
  <si>
    <t>A010010011500000317</t>
  </si>
  <si>
    <t>A010010011500000031</t>
  </si>
  <si>
    <t>A010010011500000941</t>
  </si>
  <si>
    <t>A010010011500001032</t>
  </si>
  <si>
    <t>A010010011500000058</t>
  </si>
  <si>
    <t>A010010011500000095</t>
  </si>
  <si>
    <t>P010010011502833653</t>
  </si>
  <si>
    <t>A010010011500000060</t>
  </si>
  <si>
    <t>A010010011500000061</t>
  </si>
  <si>
    <t>A010010011500000102</t>
  </si>
  <si>
    <t>A010010011500000104</t>
  </si>
  <si>
    <t>A010010011500000062</t>
  </si>
  <si>
    <t>P010010011501016091</t>
  </si>
  <si>
    <t>P010010011501016092</t>
  </si>
  <si>
    <t>A010010011500000350</t>
  </si>
  <si>
    <t>A010010011500000662</t>
  </si>
  <si>
    <t>A010010011500000439</t>
  </si>
  <si>
    <t>A010010011500000115</t>
  </si>
  <si>
    <t>P010010011502693047</t>
  </si>
  <si>
    <t>A010010011500000088</t>
  </si>
  <si>
    <t>A010010011500000093</t>
  </si>
  <si>
    <t>A010010011500000221</t>
  </si>
  <si>
    <t>A010010011500001240</t>
  </si>
  <si>
    <t>A010010011500001283</t>
  </si>
  <si>
    <t>A010010011500001316</t>
  </si>
  <si>
    <t>A010010011500000076</t>
  </si>
  <si>
    <t>P010010011502869572</t>
  </si>
  <si>
    <t>A010010011500000597</t>
  </si>
  <si>
    <t>A010010011500000850</t>
  </si>
  <si>
    <t>A010010011500000014</t>
  </si>
  <si>
    <t>A010010011500000080</t>
  </si>
  <si>
    <t>A010010011500003224</t>
  </si>
  <si>
    <t>A010010011500000144</t>
  </si>
  <si>
    <t>P010010011502804745</t>
  </si>
  <si>
    <t>P010010011502339595</t>
  </si>
  <si>
    <t>P010010011502684582</t>
  </si>
  <si>
    <t>P010010011502459154</t>
  </si>
  <si>
    <t>A010010011500000108</t>
  </si>
  <si>
    <t>A010010011500000155</t>
  </si>
  <si>
    <t>A010010011500000333</t>
  </si>
  <si>
    <t>A010010011500000057</t>
  </si>
  <si>
    <t>A010010011500000097</t>
  </si>
  <si>
    <t>P010010011502843724</t>
  </si>
  <si>
    <t>P010010011502843725</t>
  </si>
  <si>
    <t>P010010011502843726</t>
  </si>
  <si>
    <t>P010010011502843727</t>
  </si>
  <si>
    <t>P010010011502843728</t>
  </si>
  <si>
    <t>P010010011502843729</t>
  </si>
  <si>
    <t>A010010011500000099</t>
  </si>
  <si>
    <t>A010010015000000037</t>
  </si>
  <si>
    <t>P010010011502609973</t>
  </si>
  <si>
    <t>P010010011502609974</t>
  </si>
  <si>
    <t>A010010011500000109</t>
  </si>
  <si>
    <t>A010010011500000169</t>
  </si>
  <si>
    <t>P010010011501505084</t>
  </si>
  <si>
    <t>P010010011502692180</t>
  </si>
  <si>
    <t>A010010011500001785</t>
  </si>
  <si>
    <t>A010010011500001064</t>
  </si>
  <si>
    <t>A010010011500000241</t>
  </si>
  <si>
    <t>A010010011500001028</t>
  </si>
  <si>
    <t>P010010011502532174</t>
  </si>
  <si>
    <t>P010010011502714689</t>
  </si>
  <si>
    <t>A010010011500000055</t>
  </si>
  <si>
    <t>A010010011500000054</t>
  </si>
  <si>
    <t>P010010011502584551</t>
  </si>
  <si>
    <t>A010010011500001011</t>
  </si>
  <si>
    <t>A010010011500000212</t>
  </si>
  <si>
    <t>A010010011500000127</t>
  </si>
  <si>
    <t>A010010011500000276</t>
  </si>
  <si>
    <t>A010010011500000217</t>
  </si>
  <si>
    <t>A010010011500000331</t>
  </si>
  <si>
    <t>A010010011500000452</t>
  </si>
  <si>
    <t>P010010011502649770</t>
  </si>
  <si>
    <t>P010010011502649771</t>
  </si>
  <si>
    <t>P010010011502649772</t>
  </si>
  <si>
    <t>P010010011502649773</t>
  </si>
  <si>
    <t>A020010011500000020</t>
  </si>
  <si>
    <t>A020010011500000021</t>
  </si>
  <si>
    <t>P010010011502879636</t>
  </si>
  <si>
    <t>A010010011500000117</t>
  </si>
  <si>
    <t>A010010011500002052</t>
  </si>
  <si>
    <t>P010010011502703626</t>
  </si>
  <si>
    <t>P010010011502439286</t>
  </si>
  <si>
    <t>A010010011500019138</t>
  </si>
  <si>
    <t>P010010011502859678</t>
  </si>
  <si>
    <t>A010010011500002034</t>
  </si>
  <si>
    <t>A010010011500002033</t>
  </si>
  <si>
    <t>A010010011500001134</t>
  </si>
  <si>
    <t>A010010011500000294</t>
  </si>
  <si>
    <t>A010010011500000089</t>
  </si>
  <si>
    <t>A010010011500000339</t>
  </si>
  <si>
    <t>A010010011500000346</t>
  </si>
  <si>
    <t>A020010011500000087</t>
  </si>
  <si>
    <t>A020010011500000089</t>
  </si>
  <si>
    <t>A020010011500000090</t>
  </si>
  <si>
    <t>A010010011500001033</t>
  </si>
  <si>
    <t>A010010011500000156</t>
  </si>
  <si>
    <t>A010010011500000534</t>
  </si>
  <si>
    <t>P010010011502876435</t>
  </si>
  <si>
    <t>A010010011500000096</t>
  </si>
  <si>
    <t>A010010011500000311</t>
  </si>
  <si>
    <t>A010010011500000315</t>
  </si>
  <si>
    <t>A010010011500000314</t>
  </si>
  <si>
    <t>A010010011500000316</t>
  </si>
  <si>
    <t>P010010011502727880</t>
  </si>
  <si>
    <t>A010010011500000011</t>
  </si>
  <si>
    <t>A010010011500000118</t>
  </si>
  <si>
    <t>A010010011500000758</t>
  </si>
  <si>
    <t>A010010011500000122</t>
  </si>
  <si>
    <t>P010010011500000178</t>
  </si>
  <si>
    <t>A010010011500000083</t>
  </si>
  <si>
    <t>A010010011500000141</t>
  </si>
  <si>
    <t>A010010011500000148</t>
  </si>
  <si>
    <t>A010010011500000046</t>
  </si>
  <si>
    <t>P010010011502776354</t>
  </si>
  <si>
    <t>A010010011500000153</t>
  </si>
  <si>
    <t>A010010011500000087</t>
  </si>
  <si>
    <t>P010010011502661154</t>
  </si>
  <si>
    <t>P010010011502661155</t>
  </si>
  <si>
    <t>P010010011502661157</t>
  </si>
  <si>
    <t>A010010011500000706</t>
  </si>
  <si>
    <t>P010010011502711771</t>
  </si>
  <si>
    <t>P010010011502711769</t>
  </si>
  <si>
    <t>A010010011500000185</t>
  </si>
  <si>
    <t>A010010011500001558</t>
  </si>
  <si>
    <t>A010010011500004695</t>
  </si>
  <si>
    <t>A010010011500000126</t>
  </si>
  <si>
    <t>P010010011502736150</t>
  </si>
  <si>
    <t>A010010011500001663</t>
  </si>
  <si>
    <t>A010010011500001664</t>
  </si>
  <si>
    <t>A010010011500001668</t>
  </si>
  <si>
    <t>A010010011500001620</t>
  </si>
  <si>
    <t>A010010011500000715</t>
  </si>
  <si>
    <t>A010010011500000337</t>
  </si>
  <si>
    <t>A010010011500000259</t>
  </si>
  <si>
    <t>P010010011502548577</t>
  </si>
  <si>
    <t>A010010011500000237</t>
  </si>
  <si>
    <t>A010010011500370667</t>
  </si>
  <si>
    <t>A010010011500002219</t>
  </si>
  <si>
    <t>A010010011500002220</t>
  </si>
  <si>
    <t>A010010011500000201</t>
  </si>
  <si>
    <t>A010010011500000203</t>
  </si>
  <si>
    <t>A010010011500000198</t>
  </si>
  <si>
    <t>A010010011500000199</t>
  </si>
  <si>
    <t>A010010011500000200</t>
  </si>
  <si>
    <t>A010010011500000065</t>
  </si>
  <si>
    <t>A010010011500000286</t>
  </si>
  <si>
    <t>A010010011500000079</t>
  </si>
  <si>
    <t>A010010011500000218</t>
  </si>
  <si>
    <t>A010010011500000085</t>
  </si>
  <si>
    <t>A010010011500000084</t>
  </si>
  <si>
    <t>A010010011500000078</t>
  </si>
  <si>
    <t>A010010011500001022</t>
  </si>
  <si>
    <t>A010010011500001026</t>
  </si>
  <si>
    <t>A010010011500001035</t>
  </si>
  <si>
    <t>A010010011500001046</t>
  </si>
  <si>
    <t>A010010011500001047</t>
  </si>
  <si>
    <t>P010010011502863922</t>
  </si>
  <si>
    <t>A010010011500000219</t>
  </si>
  <si>
    <t>A010010011500000257</t>
  </si>
  <si>
    <t>A010010011500000163</t>
  </si>
  <si>
    <t>A010010011500000244</t>
  </si>
  <si>
    <t>A010010011500000245</t>
  </si>
  <si>
    <t>A010010011500000236</t>
  </si>
  <si>
    <t>A010010011500000357</t>
  </si>
  <si>
    <t>A010010011500000358</t>
  </si>
  <si>
    <t>A010010011500000353</t>
  </si>
  <si>
    <t>A010010011500000352</t>
  </si>
  <si>
    <t>A010010011500000354</t>
  </si>
  <si>
    <t>A010010011500000355</t>
  </si>
  <si>
    <t>A010010011500000356</t>
  </si>
  <si>
    <t>A010010011500000138</t>
  </si>
  <si>
    <t>A010010011500000135</t>
  </si>
  <si>
    <t>A010010011500000139</t>
  </si>
  <si>
    <t>A010010011500000133</t>
  </si>
  <si>
    <t>P010010011500000005</t>
  </si>
  <si>
    <t>P010010011500000003</t>
  </si>
  <si>
    <t>A010010011500000226</t>
  </si>
  <si>
    <t>A010010011500000227</t>
  </si>
  <si>
    <t>A010010011500001259</t>
  </si>
  <si>
    <t>A010010011500001215</t>
  </si>
  <si>
    <t>A010010011500001221</t>
  </si>
  <si>
    <t>A010010011500001234</t>
  </si>
  <si>
    <t>P010010011502674469</t>
  </si>
  <si>
    <t>A010010011500000178</t>
  </si>
  <si>
    <t>A010010011500000176</t>
  </si>
  <si>
    <t>A010010011500000177</t>
  </si>
  <si>
    <t>A010010011500000179</t>
  </si>
  <si>
    <t>P010010011502674346</t>
  </si>
  <si>
    <t>P010010011502674347</t>
  </si>
  <si>
    <t>A010010011500000531</t>
  </si>
  <si>
    <t>A010010011500000360</t>
  </si>
  <si>
    <t>A010010011500000119</t>
  </si>
  <si>
    <t>A010010011500002474</t>
  </si>
  <si>
    <t>A010010011500002475</t>
  </si>
  <si>
    <t>A010010011500000111</t>
  </si>
  <si>
    <t>A010010011500000106</t>
  </si>
  <si>
    <t>A010010011500000196</t>
  </si>
  <si>
    <t>A010010011500000195</t>
  </si>
  <si>
    <t>P010010011501174877</t>
  </si>
  <si>
    <t>P010010011501174878</t>
  </si>
  <si>
    <t>P010010011501174874</t>
  </si>
  <si>
    <t>P010010011502849646</t>
  </si>
  <si>
    <t>A010010011500000512</t>
  </si>
  <si>
    <t>A010010011500000171</t>
  </si>
  <si>
    <t>A010010011500000066</t>
  </si>
  <si>
    <t>A010010011500000204</t>
  </si>
  <si>
    <t>P010010011502367870</t>
  </si>
  <si>
    <t>A010010011500000165</t>
  </si>
  <si>
    <t>A010010011500000120</t>
  </si>
  <si>
    <t>P010010011502650652</t>
  </si>
  <si>
    <t>P010010011502650653</t>
  </si>
  <si>
    <t>A010010011500000538</t>
  </si>
  <si>
    <t>A010010011500000539</t>
  </si>
  <si>
    <t>A010010011500000805</t>
  </si>
  <si>
    <t>A010010011500000806</t>
  </si>
  <si>
    <t>A010010011500000123</t>
  </si>
  <si>
    <t>A020020011500000005</t>
  </si>
  <si>
    <t>A010010011500001009</t>
  </si>
  <si>
    <t>A100100115000000016</t>
  </si>
  <si>
    <t>A010010011500000312</t>
  </si>
  <si>
    <t>P010010011502869573</t>
  </si>
  <si>
    <t>A010010011500000107</t>
  </si>
  <si>
    <t>A010010011500000761</t>
  </si>
  <si>
    <t>P010010011502892767</t>
  </si>
  <si>
    <t>P010010011502892769</t>
  </si>
  <si>
    <t>A010010021500000134</t>
  </si>
  <si>
    <t>A010010021500000133</t>
  </si>
  <si>
    <t>A010010011500000112</t>
  </si>
  <si>
    <t xml:space="preserve">A010010011500000074 </t>
  </si>
  <si>
    <t>A010010011500000680</t>
  </si>
  <si>
    <t>A010010011500000193</t>
  </si>
  <si>
    <t>P010010011502703353</t>
  </si>
  <si>
    <t>A010010011500001386</t>
  </si>
  <si>
    <t>A010010011500001393</t>
  </si>
  <si>
    <t>A010010011500000182</t>
  </si>
  <si>
    <t>A010010011500001030</t>
  </si>
  <si>
    <t>A010010011500000189</t>
  </si>
  <si>
    <t>A010010011500000608</t>
  </si>
  <si>
    <t>A010010011500000285</t>
  </si>
  <si>
    <t>A010010011500000289</t>
  </si>
  <si>
    <t>P010010011502591372</t>
  </si>
  <si>
    <t>P010010011502591373</t>
  </si>
  <si>
    <t>P010010011502591374</t>
  </si>
  <si>
    <t>P010010011502591361</t>
  </si>
  <si>
    <t>P010010011502591370</t>
  </si>
  <si>
    <t>P010010011502591371</t>
  </si>
  <si>
    <t>A010010011500000313</t>
  </si>
  <si>
    <t>A010010011500000235</t>
  </si>
  <si>
    <t>P010010011502720690</t>
  </si>
  <si>
    <t>P010010011502720691</t>
  </si>
  <si>
    <t>P010010011502080553</t>
  </si>
  <si>
    <t>A010010011500000092</t>
  </si>
  <si>
    <t>A010010011500000071</t>
  </si>
  <si>
    <t>P010010011502878473</t>
  </si>
  <si>
    <t>P010010011502879144</t>
  </si>
  <si>
    <t>A010010011500000132</t>
  </si>
  <si>
    <t>P010010011502691756</t>
  </si>
  <si>
    <t>A010010011500000551</t>
  </si>
  <si>
    <t>A010010011500000552</t>
  </si>
  <si>
    <t>A010010011500000422</t>
  </si>
  <si>
    <t>P010010011502571059</t>
  </si>
  <si>
    <t>P010010011502571060</t>
  </si>
  <si>
    <t>A010010011500000713</t>
  </si>
  <si>
    <t>A010010011500000543</t>
  </si>
  <si>
    <t>P010010011502683665</t>
  </si>
  <si>
    <t>A010010011500000340</t>
  </si>
  <si>
    <t>A010010011500000322</t>
  </si>
  <si>
    <t>A010010011500000167</t>
  </si>
  <si>
    <t>A010010011500002294</t>
  </si>
  <si>
    <t>A010010011500002305</t>
  </si>
  <si>
    <t>P010010011502117119</t>
  </si>
  <si>
    <t>A010010011500000213</t>
  </si>
  <si>
    <t>A010010011500000214</t>
  </si>
  <si>
    <t>P010010011502819261</t>
  </si>
  <si>
    <t>P010010011502568181</t>
  </si>
  <si>
    <t>P010010011502568178</t>
  </si>
  <si>
    <t>P010010011502568179</t>
  </si>
  <si>
    <t>P010010011502568180</t>
  </si>
  <si>
    <t>P010010011502568182</t>
  </si>
  <si>
    <t>P010010011502568183</t>
  </si>
  <si>
    <t>P010010011502568184</t>
  </si>
  <si>
    <t>A010010011500000507</t>
  </si>
  <si>
    <t>A010010011500000502</t>
  </si>
  <si>
    <t>A010010011500000503</t>
  </si>
  <si>
    <t>A010010011500000504</t>
  </si>
  <si>
    <t>A010010011500000505</t>
  </si>
  <si>
    <t>A010010011500000506</t>
  </si>
  <si>
    <t>P010010011502809854</t>
  </si>
  <si>
    <t>A010010011500000113</t>
  </si>
  <si>
    <t>A010010011500000116</t>
  </si>
  <si>
    <t>A010010011500000136</t>
  </si>
  <si>
    <t>A010010011500000137</t>
  </si>
  <si>
    <t>A010010011500000114</t>
  </si>
  <si>
    <t>A010010011500005091</t>
  </si>
  <si>
    <t>A010010011500000344</t>
  </si>
  <si>
    <t>P010010011502452274</t>
  </si>
  <si>
    <t>P010010011502478895</t>
  </si>
  <si>
    <t>P010010011502852433</t>
  </si>
  <si>
    <t>P010010011502852434</t>
  </si>
  <si>
    <t>A010010011500000600</t>
  </si>
  <si>
    <t>A010010011500000601</t>
  </si>
  <si>
    <t>P010010011502701398</t>
  </si>
  <si>
    <t>P010010011502368389</t>
  </si>
  <si>
    <t>P010010011502368390</t>
  </si>
  <si>
    <t>P010010011502368388</t>
  </si>
  <si>
    <t>A010010011500004038</t>
  </si>
  <si>
    <t>P010010011502383571</t>
  </si>
  <si>
    <t>A01001001500000049</t>
  </si>
  <si>
    <t>A010010011500035609</t>
  </si>
  <si>
    <t>A010010011500035612</t>
  </si>
  <si>
    <t>A020010011500000057</t>
  </si>
  <si>
    <t>A020010011500000058</t>
  </si>
  <si>
    <t>A010010011500000394</t>
  </si>
  <si>
    <t>P010010011502728678</t>
  </si>
  <si>
    <t>A010010011500000284</t>
  </si>
  <si>
    <t>A010010011500000287</t>
  </si>
  <si>
    <t>A010010011500000275</t>
  </si>
  <si>
    <t>A010010011500000207</t>
  </si>
  <si>
    <t>P010010011501333171</t>
  </si>
  <si>
    <t>P010010011501333170</t>
  </si>
  <si>
    <t>P010010011501333172</t>
  </si>
  <si>
    <t>P010010011501333173</t>
  </si>
  <si>
    <t>A010010011500001021</t>
  </si>
  <si>
    <t>P0100100115019846106</t>
  </si>
  <si>
    <t>A010010011500000128</t>
  </si>
  <si>
    <t>A100100115000000025</t>
  </si>
  <si>
    <t>A010010011500000162</t>
  </si>
  <si>
    <t>A010010011500004989</t>
  </si>
  <si>
    <t>A010010011500004990</t>
  </si>
  <si>
    <t>A010010011500000682</t>
  </si>
  <si>
    <t>A010010011500000683</t>
  </si>
  <si>
    <t>A010010011500000069</t>
  </si>
  <si>
    <t>A010010011500000523</t>
  </si>
  <si>
    <t>A010010011500000522</t>
  </si>
  <si>
    <t>A010010011500000154</t>
  </si>
  <si>
    <t>A010010011500000184</t>
  </si>
  <si>
    <t>P010010011501904215</t>
  </si>
  <si>
    <t>P010010011501904216</t>
  </si>
  <si>
    <t>P010010011501904217</t>
  </si>
  <si>
    <t>P010010011501904218</t>
  </si>
  <si>
    <t>P010010011501904219</t>
  </si>
  <si>
    <t>P010010011502660386</t>
  </si>
  <si>
    <t>P010010011502660388</t>
  </si>
  <si>
    <t>P010010011502660387</t>
  </si>
  <si>
    <t>A010010011500001063</t>
  </si>
  <si>
    <t>A010020021500004003</t>
  </si>
  <si>
    <t>A010010011500000728</t>
  </si>
  <si>
    <t>A010010011502860634</t>
  </si>
  <si>
    <t>A010010011500000306</t>
  </si>
  <si>
    <t>A010010011500004714</t>
  </si>
  <si>
    <t>A010010011500000598</t>
  </si>
  <si>
    <t>A010010011500000606</t>
  </si>
  <si>
    <t>A010010011500000618</t>
  </si>
  <si>
    <t>P010010011502337973</t>
  </si>
  <si>
    <t>A010010011500000865</t>
  </si>
  <si>
    <t>A010010011500000866</t>
  </si>
  <si>
    <t>P010010011502750567</t>
  </si>
  <si>
    <t>P010010011502750568</t>
  </si>
  <si>
    <t>P010010011502543503</t>
  </si>
  <si>
    <t>P010010011502543504</t>
  </si>
  <si>
    <t>P010010011501948670</t>
  </si>
  <si>
    <t>A010010011500000904</t>
  </si>
  <si>
    <t>A010010011500000905</t>
  </si>
  <si>
    <t>A010010011500000310</t>
  </si>
  <si>
    <t>A010010011500000309</t>
  </si>
  <si>
    <t>P010010011501174875</t>
  </si>
  <si>
    <t>P010010011502729388</t>
  </si>
  <si>
    <t>P01001001152729389</t>
  </si>
  <si>
    <t>P010010011502729386</t>
  </si>
  <si>
    <t>P010010011502729387</t>
  </si>
  <si>
    <t>P01001001152729384</t>
  </si>
  <si>
    <t>P010010011502729385</t>
  </si>
  <si>
    <t>P010010011502391383</t>
  </si>
  <si>
    <t>P010010011502391382</t>
  </si>
  <si>
    <t>P010010011502861978</t>
  </si>
  <si>
    <t>P010010011502861979</t>
  </si>
  <si>
    <t>A010010011500002202</t>
  </si>
  <si>
    <t>A010010011500002147</t>
  </si>
  <si>
    <t>A010010011500001434</t>
  </si>
  <si>
    <t>A010010011500004888</t>
  </si>
  <si>
    <t>A010010011500004889</t>
  </si>
  <si>
    <t>A010010011500004890</t>
  </si>
  <si>
    <t>A010010011500004891</t>
  </si>
  <si>
    <t>A010010011500004880</t>
  </si>
  <si>
    <t>A010010011500004881</t>
  </si>
  <si>
    <t>A010010011500000103</t>
  </si>
  <si>
    <t>A010010011500000343</t>
  </si>
  <si>
    <t>A010010011500000345</t>
  </si>
  <si>
    <t>A010010011500000347</t>
  </si>
  <si>
    <t>A010010011500000338</t>
  </si>
  <si>
    <t>A010010011500000332</t>
  </si>
  <si>
    <t>A010010011500000336</t>
  </si>
  <si>
    <t>A010010011500000342</t>
  </si>
  <si>
    <t>A020010011500000086</t>
  </si>
  <si>
    <t>A020010011500000088</t>
  </si>
  <si>
    <t>A020010011500000085</t>
  </si>
  <si>
    <t>P010010011502592079</t>
  </si>
  <si>
    <t>A010010011500000636</t>
  </si>
  <si>
    <t>A010010011500000631</t>
  </si>
  <si>
    <t>A010010011500000633</t>
  </si>
  <si>
    <t>A010010011500000971</t>
  </si>
  <si>
    <t>A010010011500000984</t>
  </si>
  <si>
    <t xml:space="preserve">A010010011500000154 </t>
  </si>
  <si>
    <t>A010010011500000451</t>
  </si>
  <si>
    <t>A010010011500000463</t>
  </si>
  <si>
    <t>A010010011500000455</t>
  </si>
  <si>
    <t>A010010011500000454</t>
  </si>
  <si>
    <t>A010010011500000258</t>
  </si>
  <si>
    <t>A010010011500000260</t>
  </si>
  <si>
    <t>A010010011500000599</t>
  </si>
  <si>
    <t>A010010011500000602</t>
  </si>
  <si>
    <t>A010010011500000577</t>
  </si>
  <si>
    <t>A010010011500000578</t>
  </si>
  <si>
    <t>A010010011500000581</t>
  </si>
  <si>
    <t>A010010011500000584</t>
  </si>
  <si>
    <t>A010010011500000595</t>
  </si>
  <si>
    <t>A010010011500000596</t>
  </si>
  <si>
    <t>A010010011500000125</t>
  </si>
  <si>
    <t>P010010011502216105</t>
  </si>
  <si>
    <t>A010010011500001532</t>
  </si>
  <si>
    <t>A010010011500001533</t>
  </si>
  <si>
    <t>A010010011500001527</t>
  </si>
  <si>
    <t>P010010011502328691</t>
  </si>
  <si>
    <t>P010010011502328692</t>
  </si>
  <si>
    <t>P0100100115023286845</t>
  </si>
  <si>
    <t>P010010011502503079</t>
  </si>
  <si>
    <t>A010010011500000070</t>
  </si>
  <si>
    <t>P010010011502607863</t>
  </si>
  <si>
    <t>P010010011502607864</t>
  </si>
  <si>
    <t>A010030031500000009</t>
  </si>
  <si>
    <t>A010030031500000007</t>
  </si>
  <si>
    <t>P010010011502834547</t>
  </si>
  <si>
    <t>P010010011502805836</t>
  </si>
  <si>
    <t>P010010011502585157</t>
  </si>
  <si>
    <t>A030030031500000082</t>
  </si>
  <si>
    <t>P010010011502800939</t>
  </si>
  <si>
    <t>A010010011500000064</t>
  </si>
  <si>
    <t>P010010011500000006</t>
  </si>
  <si>
    <t>P010010011502859675</t>
  </si>
  <si>
    <t>P010010011502684662</t>
  </si>
  <si>
    <t>A010010011500000271</t>
  </si>
  <si>
    <t>P010010011502720255</t>
  </si>
  <si>
    <t>P010010011502720256</t>
  </si>
  <si>
    <t>P010010011502589370</t>
  </si>
  <si>
    <t>P0100100115025893668</t>
  </si>
  <si>
    <t>A010010011500001805</t>
  </si>
  <si>
    <t>A010010011500001813</t>
  </si>
  <si>
    <t>A010010011500001777</t>
  </si>
  <si>
    <t>P010010011502713171</t>
  </si>
  <si>
    <t>A010010011500000186</t>
  </si>
  <si>
    <t>A010010011500000187</t>
  </si>
  <si>
    <t>P010010011502863658</t>
  </si>
  <si>
    <t>P010010011502863659</t>
  </si>
  <si>
    <t>P010010011502863657</t>
  </si>
  <si>
    <t>A010010011500000884</t>
  </si>
  <si>
    <t>P010010011502353788</t>
  </si>
  <si>
    <t>A010010011500000528</t>
  </si>
  <si>
    <t>A010010011500000521</t>
  </si>
  <si>
    <t>P010010011502870195</t>
  </si>
  <si>
    <t>A020010011500000643</t>
  </si>
  <si>
    <t>P010010011502681762</t>
  </si>
  <si>
    <t>P010010011502681763</t>
  </si>
  <si>
    <t>A010010011500000326</t>
  </si>
  <si>
    <t>A010010011500001349</t>
  </si>
  <si>
    <t>A010010011500001350</t>
  </si>
  <si>
    <t>A010010011500001354</t>
  </si>
  <si>
    <t>A010010011500001358</t>
  </si>
  <si>
    <t>A010010011500001388</t>
  </si>
  <si>
    <t>A020010011500000252</t>
  </si>
  <si>
    <t>P010010011502665899</t>
  </si>
  <si>
    <t>P010010011502665900</t>
  </si>
  <si>
    <t>A010010011500400099</t>
  </si>
  <si>
    <t>A010010011500000318</t>
  </si>
  <si>
    <t>A010010011500000281</t>
  </si>
  <si>
    <t>A010010011500000292</t>
  </si>
  <si>
    <t>A010010011500000222</t>
  </si>
  <si>
    <t>A010010011500000298</t>
  </si>
  <si>
    <t>A010010011500000307</t>
  </si>
  <si>
    <t>A010010011502758045</t>
  </si>
  <si>
    <t>P010010011502758046</t>
  </si>
  <si>
    <t>A010010011500000202</t>
  </si>
  <si>
    <t>A010010011500000205</t>
  </si>
  <si>
    <t>A010010011500000206</t>
  </si>
  <si>
    <t>P010010011501175448</t>
  </si>
  <si>
    <t>P010010011501175447</t>
  </si>
  <si>
    <t>A010010011500000225</t>
  </si>
  <si>
    <t>A010010011500000716</t>
  </si>
  <si>
    <t>A010010011500000723</t>
  </si>
  <si>
    <t>A0100100115000007112</t>
  </si>
  <si>
    <t>A010010011500015253</t>
  </si>
  <si>
    <t>A010010011500015254</t>
  </si>
  <si>
    <t>A010010011500015252</t>
  </si>
  <si>
    <t>A010010010100000505</t>
  </si>
  <si>
    <t>A010010010100000506</t>
  </si>
  <si>
    <t>A010010011500000209</t>
  </si>
  <si>
    <t>A010010011500000729</t>
  </si>
  <si>
    <t>A010010011502122872</t>
  </si>
  <si>
    <t>A010010011500000547</t>
  </si>
  <si>
    <t>A010010011500000548</t>
  </si>
  <si>
    <t>A010010011500000915</t>
  </si>
  <si>
    <t>A010010011500000925</t>
  </si>
  <si>
    <t>A010010011500000936</t>
  </si>
  <si>
    <t>A010010011500000945</t>
  </si>
  <si>
    <t>P010010011502520074</t>
  </si>
  <si>
    <t>P010010011502520075</t>
  </si>
  <si>
    <t>P010011502520073</t>
  </si>
  <si>
    <t>P010010011502520072</t>
  </si>
  <si>
    <t>A010010011500000453</t>
  </si>
  <si>
    <t>P010010011502750762</t>
  </si>
  <si>
    <t>P010010011502750764</t>
  </si>
  <si>
    <t>A010010011500000617</t>
  </si>
  <si>
    <t>A010010011500000063</t>
  </si>
  <si>
    <t>A010010011500000734</t>
  </si>
  <si>
    <t>A010010011500000735</t>
  </si>
  <si>
    <t>A010010011500002007</t>
  </si>
  <si>
    <t>A010010011500002352</t>
  </si>
  <si>
    <t>A010010011500002354</t>
  </si>
  <si>
    <t>A010010011500002356</t>
  </si>
  <si>
    <t>P010010011502503851</t>
  </si>
  <si>
    <t>A010010011500000274</t>
  </si>
  <si>
    <t>A010010011500000272</t>
  </si>
  <si>
    <t>P010010011502686870</t>
  </si>
  <si>
    <t>P010010011502686871</t>
  </si>
  <si>
    <t>P010010011502686868</t>
  </si>
  <si>
    <t>P010010011502686869</t>
  </si>
  <si>
    <t>A010010011500000537</t>
  </si>
  <si>
    <t>A010010011500000536</t>
  </si>
  <si>
    <t>P010010011502503078</t>
  </si>
  <si>
    <t>A01001001150000606</t>
  </si>
  <si>
    <t>A0100100115000000151</t>
  </si>
  <si>
    <t>P010010011502629678</t>
  </si>
  <si>
    <t>P010010011502838151</t>
  </si>
  <si>
    <t>A010010011500000231</t>
  </si>
  <si>
    <t>A010010011500000308</t>
  </si>
  <si>
    <t>A010010011500000736</t>
  </si>
  <si>
    <t>A010010011500000730</t>
  </si>
  <si>
    <t>P010010011502766820</t>
  </si>
  <si>
    <t>P01001001152729390</t>
  </si>
  <si>
    <t>A010010011502817475</t>
  </si>
  <si>
    <t>A010010011502817477</t>
  </si>
  <si>
    <t>A010010011500000817</t>
  </si>
  <si>
    <t>P010010011502080554</t>
  </si>
  <si>
    <t>B1500000001</t>
  </si>
  <si>
    <t>P010010011502801843</t>
  </si>
  <si>
    <t>A010010011500000643</t>
  </si>
  <si>
    <t>A010010011500000484</t>
  </si>
  <si>
    <t>A010010011500001403</t>
  </si>
  <si>
    <t>P010010011502677235</t>
  </si>
  <si>
    <t>A010010011500000566</t>
  </si>
  <si>
    <t>P010010011502642040</t>
  </si>
  <si>
    <t>P010010011502674178</t>
  </si>
  <si>
    <t>P010010011502720257</t>
  </si>
  <si>
    <t>A010010011500000190</t>
  </si>
  <si>
    <t>P010010011500020797</t>
  </si>
  <si>
    <t>A010010011500000509</t>
  </si>
  <si>
    <t>P010010011502581674</t>
  </si>
  <si>
    <t>P010010011502520076</t>
  </si>
  <si>
    <t>P010010011502553560</t>
  </si>
  <si>
    <t>A010010011500000157</t>
  </si>
  <si>
    <t>P010010011502711772</t>
  </si>
  <si>
    <t>A010010011500000645</t>
  </si>
  <si>
    <t>A010010011500000605</t>
  </si>
  <si>
    <t>A010010011502764964</t>
  </si>
  <si>
    <t>P010010011502703354</t>
  </si>
  <si>
    <t>P010010011502585158</t>
  </si>
  <si>
    <t>a010010011500000023</t>
  </si>
  <si>
    <t>A01001001150000009</t>
  </si>
  <si>
    <t>A010010011500002996</t>
  </si>
  <si>
    <t>P010010011502532175</t>
  </si>
  <si>
    <t>B1500000002</t>
  </si>
  <si>
    <t>A010010011500002058</t>
  </si>
  <si>
    <t>A010010011500002285</t>
  </si>
  <si>
    <t>A010010011500000520</t>
  </si>
  <si>
    <t>P010010011502571061</t>
  </si>
  <si>
    <t>A010010011500004705</t>
  </si>
  <si>
    <t>A010010011500000168</t>
  </si>
  <si>
    <t>A010010011500000239</t>
  </si>
  <si>
    <t>P010010011502608045</t>
  </si>
  <si>
    <t>A010010011500001144</t>
  </si>
  <si>
    <t>A010010011500000194</t>
  </si>
  <si>
    <t>A010010011500025816</t>
  </si>
  <si>
    <t>A010010011500000351</t>
  </si>
  <si>
    <t>A010010031500000056</t>
  </si>
  <si>
    <t>A010010011500015255</t>
  </si>
  <si>
    <t>A010010031500000141</t>
  </si>
  <si>
    <t>A010010011500000808</t>
  </si>
  <si>
    <t>A010010011500004893</t>
  </si>
  <si>
    <t>A0100100115000000067</t>
  </si>
  <si>
    <t>P010010011502316078</t>
  </si>
  <si>
    <t>A010010011500000549</t>
  </si>
  <si>
    <t>A010010011500001034</t>
  </si>
  <si>
    <t>P010010011502607865</t>
  </si>
  <si>
    <t>A010010011500000299</t>
  </si>
  <si>
    <t>A010010011500000604</t>
  </si>
  <si>
    <t>A010010011500001062</t>
  </si>
  <si>
    <t>A010010011500001069</t>
  </si>
  <si>
    <t>P0100100115028336454</t>
  </si>
  <si>
    <t>P010010011502581490</t>
  </si>
  <si>
    <t>A020020011500000007</t>
  </si>
  <si>
    <t>A010010011500000297</t>
  </si>
  <si>
    <t>P010010011502543507</t>
  </si>
  <si>
    <t>P010010011502674348</t>
  </si>
  <si>
    <t>B0100000001</t>
  </si>
  <si>
    <t>P010010011502600856</t>
  </si>
  <si>
    <t>P010010011502890042</t>
  </si>
  <si>
    <t>P010010011502709946</t>
  </si>
  <si>
    <t>A010020021500004004</t>
  </si>
  <si>
    <t>0A10010011500003054</t>
  </si>
  <si>
    <t>A01001001150000000007</t>
  </si>
  <si>
    <t>P010010011502592080</t>
  </si>
  <si>
    <t>A010010011500000291</t>
  </si>
  <si>
    <t>A010010011502531747</t>
  </si>
  <si>
    <t>P010010011502459155</t>
  </si>
  <si>
    <t>A010010011500001559</t>
  </si>
  <si>
    <t>A010010011500000906</t>
  </si>
  <si>
    <t>A010010011502764965</t>
  </si>
  <si>
    <t>A010010011500001867</t>
  </si>
  <si>
    <t>A010010011500002358</t>
  </si>
  <si>
    <t>A010010011500004892</t>
  </si>
  <si>
    <t>P010010011502503080</t>
  </si>
  <si>
    <t>P010010011502117121</t>
  </si>
  <si>
    <t>P0100100115026795478</t>
  </si>
  <si>
    <t>P010010011502328694</t>
  </si>
  <si>
    <t>A010010011500001850</t>
  </si>
  <si>
    <t>P010010011502391384</t>
  </si>
  <si>
    <t>9A01001001150000020</t>
  </si>
  <si>
    <t>9A01001001150000021</t>
  </si>
  <si>
    <t>P010010011502353792</t>
  </si>
  <si>
    <t>A010010011500001812</t>
  </si>
  <si>
    <t>A010010011500000216</t>
  </si>
  <si>
    <t>P010010011502879050</t>
  </si>
  <si>
    <t>P010010011502879052</t>
  </si>
  <si>
    <t>A010010011500000402</t>
  </si>
  <si>
    <t>P010010011502622165</t>
  </si>
  <si>
    <t>A010010011500000684</t>
  </si>
  <si>
    <t>A030030031500000083</t>
  </si>
  <si>
    <t>A010010011502764966</t>
  </si>
  <si>
    <t>P010010011502720692</t>
  </si>
  <si>
    <t>A010010011500000445</t>
  </si>
  <si>
    <t>A010010011500000637</t>
  </si>
  <si>
    <t>P010010011502383572</t>
  </si>
  <si>
    <t>P010010011501175455</t>
  </si>
  <si>
    <t>P010010011502368392</t>
  </si>
  <si>
    <t>P010010011502805837</t>
  </si>
  <si>
    <t>P010010011501960075</t>
  </si>
  <si>
    <t>A010010011500000348</t>
  </si>
  <si>
    <t>A010010011500000349</t>
  </si>
  <si>
    <t>A010010011500003383</t>
  </si>
  <si>
    <t>A010010011500001534</t>
  </si>
  <si>
    <t>A010010011500005093</t>
  </si>
  <si>
    <t>A010010011500001516</t>
  </si>
  <si>
    <t>P010010011502758047</t>
  </si>
  <si>
    <t>A050010011500000337</t>
  </si>
  <si>
    <t>P010010011502117122</t>
  </si>
  <si>
    <t>P010010011501948671</t>
  </si>
  <si>
    <t>P010010011502870196</t>
  </si>
  <si>
    <t>P010010011502548578</t>
  </si>
  <si>
    <t>P010010011502116765</t>
  </si>
  <si>
    <t>P010010011501948672</t>
  </si>
  <si>
    <t>A010010021500000135</t>
  </si>
  <si>
    <t>P010010011502288800</t>
  </si>
  <si>
    <t>A0100100115000000008</t>
  </si>
  <si>
    <t>A010010011500000619</t>
  </si>
  <si>
    <t>P010010011502293072</t>
  </si>
  <si>
    <t>A010010011500000091</t>
  </si>
  <si>
    <t>P010010011502367871</t>
  </si>
  <si>
    <t>A010010011500004831</t>
  </si>
  <si>
    <t>B150000001</t>
  </si>
  <si>
    <t>A010010011500000540</t>
  </si>
  <si>
    <t>P010010011502122875</t>
  </si>
  <si>
    <t>P010010011502800940</t>
  </si>
  <si>
    <t>A020010011500000059</t>
  </si>
  <si>
    <t>P010010011500000007</t>
  </si>
  <si>
    <t>A010010011500000181</t>
  </si>
  <si>
    <t>A01001001150000042</t>
  </si>
  <si>
    <t>A0100100115000000011</t>
  </si>
  <si>
    <t>A010010011500000607</t>
  </si>
  <si>
    <t>P010010011502439289</t>
  </si>
  <si>
    <t>B1500000003</t>
  </si>
  <si>
    <t>B1500000004</t>
  </si>
  <si>
    <t>A010010011500000809</t>
  </si>
  <si>
    <t>B15000000002</t>
  </si>
  <si>
    <t>B15000000001</t>
  </si>
  <si>
    <t>B1500000006</t>
  </si>
  <si>
    <t>A010010011502817479</t>
  </si>
  <si>
    <t>A010010011500000183</t>
  </si>
  <si>
    <t>A010010011500010031</t>
  </si>
  <si>
    <t>P010010011502728679</t>
  </si>
  <si>
    <t>P010010011502776355</t>
  </si>
  <si>
    <t>A030010011500000410</t>
  </si>
  <si>
    <t>A010010011500001029</t>
  </si>
  <si>
    <t>A010010011500000666</t>
  </si>
  <si>
    <t>P010010011502849647</t>
  </si>
  <si>
    <t>A010010011500000166</t>
  </si>
  <si>
    <t>A010010011500373551</t>
  </si>
  <si>
    <t>A010010011500000264</t>
  </si>
  <si>
    <t>A010010011500001017</t>
  </si>
  <si>
    <t>P010010011502808727</t>
  </si>
  <si>
    <t>P010010011502337974</t>
  </si>
  <si>
    <t>A010010011500000330</t>
  </si>
  <si>
    <t>A010010011500000279</t>
  </si>
  <si>
    <t>A010010011500000280</t>
  </si>
  <si>
    <t>A0100100115000000014</t>
  </si>
  <si>
    <t>A010010011500000711</t>
  </si>
  <si>
    <t>P010010011502674470</t>
  </si>
  <si>
    <t>A010010011500000688</t>
  </si>
  <si>
    <t>P010010011502840236</t>
  </si>
  <si>
    <t>P010010011502840237</t>
  </si>
  <si>
    <t>A010010011500000277</t>
  </si>
  <si>
    <t>A010010011500000440</t>
  </si>
  <si>
    <t>P010010011502681771</t>
  </si>
  <si>
    <t>A010010011500000810</t>
  </si>
  <si>
    <t>A010010011500004894</t>
  </si>
  <si>
    <t>A010010011500000197</t>
  </si>
  <si>
    <t>P010010011502660389</t>
  </si>
  <si>
    <t>P010010011502660390</t>
  </si>
  <si>
    <t>P010010011502660391</t>
  </si>
  <si>
    <t>P010010011502819262</t>
  </si>
  <si>
    <t>A010010011500000149</t>
  </si>
  <si>
    <t>A010010011500000150</t>
  </si>
  <si>
    <t>A010010011500000151</t>
  </si>
  <si>
    <t>A010010011500035613</t>
  </si>
  <si>
    <t>A010010011500001964</t>
  </si>
  <si>
    <t>A010010011500000885</t>
  </si>
  <si>
    <t>P010010011502689246</t>
  </si>
  <si>
    <t>P010010011502689247</t>
  </si>
  <si>
    <t>P010010011502689248</t>
  </si>
  <si>
    <t>A010010011500000738</t>
  </si>
  <si>
    <t>A010010011500000554</t>
  </si>
  <si>
    <t>A010010011500000369</t>
  </si>
  <si>
    <t>A010010011500000370</t>
  </si>
  <si>
    <t>A010010011500000371</t>
  </si>
  <si>
    <t>A010010011500000372</t>
  </si>
  <si>
    <t>A010010011500000373</t>
  </si>
  <si>
    <t>A010010011500000374</t>
  </si>
  <si>
    <t>A010010011500000375</t>
  </si>
  <si>
    <t>A010010011500000376</t>
  </si>
  <si>
    <t>A010010011500000395</t>
  </si>
  <si>
    <t>A010010011500000532</t>
  </si>
  <si>
    <t>A010010011500000130</t>
  </si>
  <si>
    <t>P010010011502703627</t>
  </si>
  <si>
    <t>B1500000007</t>
  </si>
  <si>
    <t>A010010011500065472</t>
  </si>
  <si>
    <t>P010010011502568204</t>
  </si>
  <si>
    <t>P010010011502568205</t>
  </si>
  <si>
    <t>P010010011502568206</t>
  </si>
  <si>
    <t>P010010011502568207</t>
  </si>
  <si>
    <t>P010010011502356994</t>
  </si>
  <si>
    <t>P010010011502863660</t>
  </si>
  <si>
    <t>P010010011502727881</t>
  </si>
  <si>
    <t>B1500000020</t>
  </si>
  <si>
    <t>P010010011501505085</t>
  </si>
  <si>
    <t>P010010011502825662</t>
  </si>
  <si>
    <t>A010010011500000718</t>
  </si>
  <si>
    <t>A010010011500000721</t>
  </si>
  <si>
    <t>P010010011502804746</t>
  </si>
  <si>
    <t>A020010011500000022</t>
  </si>
  <si>
    <t>A020010011500000024</t>
  </si>
  <si>
    <t>A020010011500000023</t>
  </si>
  <si>
    <t>A020010011500000025</t>
  </si>
  <si>
    <t>B1500000217</t>
  </si>
  <si>
    <t>P010010011501174881</t>
  </si>
  <si>
    <t>P010010011501174882</t>
  </si>
  <si>
    <t>A010010011500000321</t>
  </si>
  <si>
    <t>P010010011502609975</t>
  </si>
  <si>
    <t>A010010011500000881</t>
  </si>
  <si>
    <t>A010010011500000882</t>
  </si>
  <si>
    <t>A010010011500000238</t>
  </si>
  <si>
    <t>A010010011500000129</t>
  </si>
  <si>
    <t>B1500000634</t>
  </si>
  <si>
    <t>B1500000024</t>
  </si>
  <si>
    <t>P010010011502750569</t>
  </si>
  <si>
    <t>P010010011502288854</t>
  </si>
  <si>
    <t>P010010011502288855</t>
  </si>
  <si>
    <t>B150000002</t>
  </si>
  <si>
    <t>B1500000005</t>
  </si>
  <si>
    <t>B1500003841</t>
  </si>
  <si>
    <t>P010010011502854945</t>
  </si>
  <si>
    <t>P010010011502854946</t>
  </si>
  <si>
    <t>A010010011500000170</t>
  </si>
  <si>
    <t>P010010011501016093</t>
  </si>
  <si>
    <t>A010010011500000140</t>
  </si>
  <si>
    <t>A010010011500000959</t>
  </si>
  <si>
    <t>A010010011500000756</t>
  </si>
  <si>
    <t>A010010011500000544</t>
  </si>
  <si>
    <t>A010010011500000131</t>
  </si>
  <si>
    <t>P010010011502878474</t>
  </si>
  <si>
    <t>P010010011502736151</t>
  </si>
  <si>
    <t>P010010011502863923</t>
  </si>
  <si>
    <t>A020010011500000014</t>
  </si>
  <si>
    <t>A020010011500000009</t>
  </si>
  <si>
    <t>A020010011500000092</t>
  </si>
  <si>
    <t>A020010011500000091</t>
  </si>
  <si>
    <t>A010030031500000010</t>
  </si>
  <si>
    <t>P010010011502713173</t>
  </si>
  <si>
    <t>A010010011500001007</t>
  </si>
  <si>
    <t>A010010011500000609</t>
  </si>
  <si>
    <t>A010010011500000663</t>
  </si>
  <si>
    <t>P010010011502692181</t>
  </si>
  <si>
    <t>P010010011502861980</t>
  </si>
  <si>
    <t>A010010011500002476</t>
  </si>
  <si>
    <t>A010010011500001000</t>
  </si>
  <si>
    <t>P010010011502784135</t>
  </si>
  <si>
    <t>A010010011500000124</t>
  </si>
  <si>
    <t>P010010011502684584</t>
  </si>
  <si>
    <t>P010010011502859677</t>
  </si>
  <si>
    <t>A010010011500000173</t>
  </si>
  <si>
    <t>A010010010100000507</t>
  </si>
  <si>
    <t>P010010011502892770</t>
  </si>
  <si>
    <t>P010010011502684663</t>
  </si>
  <si>
    <t>P010010011502691757</t>
  </si>
  <si>
    <t>P010010011502680084</t>
  </si>
  <si>
    <t>P010010011502680085</t>
  </si>
  <si>
    <t>P010010011502680086</t>
  </si>
  <si>
    <t>P010010011502680087</t>
  </si>
  <si>
    <t>P010010011502754645</t>
  </si>
  <si>
    <t>P010010011502786797</t>
  </si>
  <si>
    <t>P010010011502784136</t>
  </si>
  <si>
    <t>P010010011502859679</t>
  </si>
  <si>
    <t>A020040011500000015</t>
  </si>
  <si>
    <t>A010010011500001799</t>
  </si>
  <si>
    <t>A010010011500001794</t>
  </si>
  <si>
    <t>A010010011500001820</t>
  </si>
  <si>
    <t>A010010011500001838</t>
  </si>
  <si>
    <t>A010010011500001832</t>
  </si>
  <si>
    <t>A010010011500001833</t>
  </si>
  <si>
    <t>A010010011500011404</t>
  </si>
  <si>
    <t>A010010011500011406</t>
  </si>
  <si>
    <t>A010010011500011408</t>
  </si>
  <si>
    <t>A010010011500011434</t>
  </si>
  <si>
    <t>A010010011500011435</t>
  </si>
  <si>
    <t>A010010011500011436</t>
  </si>
  <si>
    <t>A010010011500014737</t>
  </si>
  <si>
    <t>A010010011500014741</t>
  </si>
  <si>
    <t>A010010011500015549</t>
  </si>
  <si>
    <t>A010010011500017178</t>
  </si>
  <si>
    <t>A010010011500186636</t>
  </si>
  <si>
    <t>A010010011500186637</t>
  </si>
  <si>
    <t>A010010011500186639</t>
  </si>
  <si>
    <t>A010010011500007958</t>
  </si>
  <si>
    <t>A010010011500000698</t>
  </si>
  <si>
    <t>A030030031500000077</t>
  </si>
  <si>
    <t>A010020021500003974</t>
  </si>
  <si>
    <t>A010020021500003979</t>
  </si>
  <si>
    <t>A010020021500003978</t>
  </si>
  <si>
    <t>A010020021500003977</t>
  </si>
  <si>
    <t>A010020021500003976</t>
  </si>
  <si>
    <t>A010020021500003980</t>
  </si>
  <si>
    <t>A010020021500003994</t>
  </si>
  <si>
    <t>A010020021500003984</t>
  </si>
  <si>
    <t>A010020021500003986</t>
  </si>
  <si>
    <t>A010020021500003985</t>
  </si>
  <si>
    <t>A010020021500003975</t>
  </si>
  <si>
    <t xml:space="preserve">A010010011500000067 </t>
  </si>
  <si>
    <t xml:space="preserve"> A010010011500000070 </t>
  </si>
  <si>
    <t xml:space="preserve"> A010010011500000072</t>
  </si>
  <si>
    <t>A010010011500000762</t>
  </si>
  <si>
    <t>P010010011502305261</t>
  </si>
  <si>
    <t>A01001001150004492</t>
  </si>
  <si>
    <t>A010010011500000263</t>
  </si>
  <si>
    <t>A0100100115000000584</t>
  </si>
  <si>
    <t>A0100100115000000645</t>
  </si>
  <si>
    <t>A010010011500001849</t>
  </si>
  <si>
    <t>A010010011500000386</t>
  </si>
  <si>
    <t>A010010011500000399</t>
  </si>
  <si>
    <t>A010010011500001806</t>
  </si>
  <si>
    <t>A010010011500000293</t>
  </si>
  <si>
    <t>A010010011500000733</t>
  </si>
  <si>
    <t>P010010011502239213</t>
  </si>
  <si>
    <t>A010010011500003183</t>
  </si>
  <si>
    <t>A010010011500001860</t>
  </si>
  <si>
    <t>A010010011500364688</t>
  </si>
  <si>
    <t>A0100100115000000044</t>
  </si>
  <si>
    <t>P010010011502439290</t>
  </si>
  <si>
    <t>A01001001150000347</t>
  </si>
  <si>
    <t>P010010011502713172</t>
  </si>
  <si>
    <t>A010010011500000164</t>
  </si>
  <si>
    <t>P010010011502460731</t>
  </si>
  <si>
    <t>A0100100115000000572</t>
  </si>
  <si>
    <t>A020010021500014257</t>
  </si>
  <si>
    <t>A010030021500008445</t>
  </si>
  <si>
    <t>A010010011502305271</t>
  </si>
  <si>
    <t>A010010011500003621</t>
  </si>
  <si>
    <t>A010010011500003622</t>
  </si>
  <si>
    <t>A010010011500003623</t>
  </si>
  <si>
    <t>A010010011500003624</t>
  </si>
  <si>
    <t>A010010011500003625</t>
  </si>
  <si>
    <t>A010010011500003626</t>
  </si>
  <si>
    <t>A010010011500003628</t>
  </si>
  <si>
    <t>A010010011500003629</t>
  </si>
  <si>
    <t>A010010011500003631</t>
  </si>
  <si>
    <t>A010010011500003632</t>
  </si>
  <si>
    <t>A010010011500003633</t>
  </si>
  <si>
    <t>A010010011500003635</t>
  </si>
  <si>
    <t>A010010011500003636</t>
  </si>
  <si>
    <t>A010010011500003637</t>
  </si>
  <si>
    <t>A010010011500003638</t>
  </si>
  <si>
    <t>A010010011500003639</t>
  </si>
  <si>
    <t>A010010011500003640</t>
  </si>
  <si>
    <t>A010010011500003641</t>
  </si>
  <si>
    <t>A010010011500003642</t>
  </si>
  <si>
    <t>A010010011500003643</t>
  </si>
  <si>
    <t>A010010011500003644</t>
  </si>
  <si>
    <t>A010010011500003649</t>
  </si>
  <si>
    <t>A010010011500003650</t>
  </si>
  <si>
    <t>A010010011500003651</t>
  </si>
  <si>
    <t>A010010011500003652</t>
  </si>
  <si>
    <t>A010010011500003653</t>
  </si>
  <si>
    <t>A010010011500003655</t>
  </si>
  <si>
    <t>A010010011500003656</t>
  </si>
  <si>
    <t>A010010011500003657</t>
  </si>
  <si>
    <t>A010010011500003658</t>
  </si>
  <si>
    <t>A010010011500003660</t>
  </si>
  <si>
    <t>A010010011500003661</t>
  </si>
  <si>
    <t>22/12/2017</t>
  </si>
  <si>
    <t>18/12/2017</t>
  </si>
  <si>
    <t>10/11/201</t>
  </si>
  <si>
    <t>02/10/2017</t>
  </si>
  <si>
    <t>02/10/2018</t>
  </si>
  <si>
    <t>22/12/2018</t>
  </si>
  <si>
    <t>11/12/2017</t>
  </si>
  <si>
    <t>10/10/2017</t>
  </si>
  <si>
    <t>20/12/2017</t>
  </si>
  <si>
    <t>14/12/2017</t>
  </si>
  <si>
    <t>28/12/2017</t>
  </si>
  <si>
    <t>26/04/2017</t>
  </si>
  <si>
    <t>22/03/2018</t>
  </si>
  <si>
    <t>28/03/2018</t>
  </si>
  <si>
    <t>05/02/2018</t>
  </si>
  <si>
    <t>26/12/2018</t>
  </si>
  <si>
    <t>25/01/2018</t>
  </si>
  <si>
    <t>12/09/2017</t>
  </si>
  <si>
    <t>16/01/2018</t>
  </si>
  <si>
    <t>12/04/2018</t>
  </si>
  <si>
    <t>12/04/2019</t>
  </si>
  <si>
    <t>06/04/2018</t>
  </si>
  <si>
    <t>02/04/2018</t>
  </si>
  <si>
    <t>23/03/2018</t>
  </si>
  <si>
    <t>16/04/2018</t>
  </si>
  <si>
    <t>03/04/2018</t>
  </si>
  <si>
    <t>20/04/2018</t>
  </si>
  <si>
    <t>14/03/2017</t>
  </si>
  <si>
    <t>10/12/2017</t>
  </si>
  <si>
    <t>02/05/2018</t>
  </si>
  <si>
    <t>14/05/2018</t>
  </si>
  <si>
    <t>24/05/2018</t>
  </si>
  <si>
    <t>25/05/2018</t>
  </si>
  <si>
    <t>30/05/2018</t>
  </si>
  <si>
    <r>
      <t xml:space="preserve">RELACION </t>
    </r>
    <r>
      <rPr>
        <b/>
        <i/>
        <sz val="18"/>
        <color indexed="8"/>
        <rFont val="Calibri"/>
        <family val="2"/>
      </rPr>
      <t>CUENTAS POR PAGAR AL 31 DE MAYO DEL 2018</t>
    </r>
  </si>
  <si>
    <t>15/09/017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</si>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</sst>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rgb="FF000000"/>
      <name val="Calibri"/>
      <family val="2"/>
    </font>
    <font>
      <b/>
      <i/>
      <sz val="18"/>
      <color theme="1"/>
      <name val="Calibri"/>
      <family val="2"/>
    </font>
    <font>
      <b/>
      <i/>
      <sz val="1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0" xfId="0" applyFont="1"/>
    <xf numFmtId="165" fontId="12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center"/>
    </xf>
    <xf numFmtId="164" fontId="12" fillId="0" borderId="4" xfId="1" applyFont="1" applyBorder="1" applyAlignment="1">
      <alignment wrapText="1"/>
    </xf>
    <xf numFmtId="14" fontId="0" fillId="2" borderId="7" xfId="0" applyNumberFormat="1" applyFont="1" applyFill="1" applyBorder="1"/>
    <xf numFmtId="0" fontId="4" fillId="0" borderId="0" xfId="0" applyFont="1" applyFill="1" applyBorder="1" applyAlignment="1">
      <alignment wrapText="1"/>
    </xf>
    <xf numFmtId="49" fontId="12" fillId="0" borderId="0" xfId="0" applyNumberFormat="1" applyFont="1" applyBorder="1" applyAlignment="1">
      <alignment horizontal="left" wrapText="1"/>
    </xf>
    <xf numFmtId="49" fontId="0" fillId="2" borderId="0" xfId="0" applyNumberFormat="1" applyFont="1" applyFill="1" applyBorder="1" applyAlignment="1">
      <alignment horizontal="center"/>
    </xf>
    <xf numFmtId="164" fontId="12" fillId="0" borderId="0" xfId="1" applyFont="1" applyBorder="1" applyAlignment="1">
      <alignment wrapText="1"/>
    </xf>
    <xf numFmtId="14" fontId="0" fillId="2" borderId="0" xfId="0" applyNumberFormat="1" applyFont="1" applyFill="1" applyBorder="1"/>
    <xf numFmtId="165" fontId="12" fillId="0" borderId="0" xfId="0" applyNumberFormat="1" applyFont="1" applyBorder="1" applyAlignment="1">
      <alignment horizontal="right" wrapText="1"/>
    </xf>
    <xf numFmtId="0" fontId="0" fillId="2" borderId="0" xfId="0" applyFont="1" applyFill="1" applyBorder="1" applyAlignment="1">
      <alignment horizontal="left" wrapText="1"/>
    </xf>
    <xf numFmtId="0" fontId="0" fillId="0" borderId="0" xfId="0" applyBorder="1"/>
    <xf numFmtId="49" fontId="2" fillId="2" borderId="0" xfId="0" applyNumberFormat="1" applyFont="1" applyFill="1" applyBorder="1" applyAlignment="1">
      <alignment horizontal="center"/>
    </xf>
    <xf numFmtId="164" fontId="13" fillId="0" borderId="6" xfId="1" applyFont="1" applyBorder="1" applyAlignment="1">
      <alignment wrapText="1"/>
    </xf>
    <xf numFmtId="165" fontId="12" fillId="0" borderId="4" xfId="0" applyNumberFormat="1" applyFont="1" applyBorder="1" applyAlignment="1">
      <alignment horizontal="right" wrapText="1"/>
    </xf>
    <xf numFmtId="14" fontId="0" fillId="2" borderId="4" xfId="0" applyNumberFormat="1" applyFont="1" applyFill="1" applyBorder="1"/>
    <xf numFmtId="0" fontId="0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66674</xdr:rowOff>
    </xdr:from>
    <xdr:to>
      <xdr:col>1</xdr:col>
      <xdr:colOff>1819275</xdr:colOff>
      <xdr:row>2</xdr:row>
      <xdr:rowOff>533399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5528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1057275</xdr:colOff>
      <xdr:row>0</xdr:row>
      <xdr:rowOff>266699</xdr:rowOff>
    </xdr:from>
    <xdr:ext cx="3429000" cy="1352551"/>
    <xdr:pic>
      <xdr:nvPicPr>
        <xdr:cNvPr id="3" name="Picture 2" descr="C:\Documents and Settings\tania.rivera\Desktop\logo MINISTERIO 108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6475" y="266699"/>
          <a:ext cx="34290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940"/>
  <sheetViews>
    <sheetView tabSelected="1" topLeftCell="B1" workbookViewId="0">
      <selection activeCell="C1" sqref="C1"/>
    </sheetView>
  </sheetViews>
  <sheetFormatPr defaultRowHeight="36.75" customHeight="1" x14ac:dyDescent="0.25"/>
  <cols>
    <col min="1" max="1" width="12.7109375" style="1" customWidth="1"/>
    <col min="2" max="2" width="45.42578125" customWidth="1"/>
    <col min="3" max="3" width="19" customWidth="1"/>
    <col min="4" max="4" width="69.7109375" customWidth="1"/>
    <col min="5" max="5" width="18.28515625" customWidth="1"/>
    <col min="6" max="6" width="24" customWidth="1"/>
    <col min="7" max="7" width="13" customWidth="1"/>
    <col min="8" max="8" width="28.140625" customWidth="1"/>
  </cols>
  <sheetData>
    <row r="1" spans="1:7" ht="36.75" customHeight="1" x14ac:dyDescent="0.25">
      <c r="D1" s="2"/>
    </row>
    <row r="2" spans="1:7" ht="36.75" customHeight="1" x14ac:dyDescent="0.25">
      <c r="D2" s="2"/>
    </row>
    <row r="3" spans="1:7" ht="36.75" customHeight="1" x14ac:dyDescent="0.25">
      <c r="D3" s="2"/>
    </row>
    <row r="4" spans="1:7" ht="36.75" customHeight="1" x14ac:dyDescent="0.25">
      <c r="D4" s="2"/>
    </row>
    <row r="5" spans="1:7" s="6" customFormat="1" ht="36.75" customHeight="1" x14ac:dyDescent="0.35">
      <c r="A5" s="27" t="s">
        <v>0</v>
      </c>
      <c r="B5" s="27"/>
      <c r="C5" s="27"/>
      <c r="D5" s="27"/>
      <c r="E5" s="27"/>
      <c r="F5" s="27"/>
      <c r="G5" s="27"/>
    </row>
    <row r="6" spans="1:7" s="6" customFormat="1" ht="36.75" customHeight="1" x14ac:dyDescent="0.35">
      <c r="A6" s="28" t="s">
        <v>1</v>
      </c>
      <c r="B6" s="28"/>
      <c r="C6" s="28"/>
      <c r="D6" s="28"/>
      <c r="E6" s="28"/>
      <c r="F6" s="28"/>
      <c r="G6" s="28"/>
    </row>
    <row r="7" spans="1:7" s="6" customFormat="1" ht="36.75" customHeight="1" x14ac:dyDescent="0.35">
      <c r="A7" s="29" t="s">
        <v>2563</v>
      </c>
      <c r="B7" s="29"/>
      <c r="C7" s="29"/>
      <c r="D7" s="29"/>
      <c r="E7" s="29"/>
      <c r="F7" s="29"/>
      <c r="G7" s="29"/>
    </row>
    <row r="8" spans="1:7" ht="36.75" customHeight="1" thickBot="1" x14ac:dyDescent="0.3">
      <c r="D8" s="2"/>
    </row>
    <row r="9" spans="1:7" ht="36.75" customHeight="1" thickBot="1" x14ac:dyDescent="0.3">
      <c r="A9" s="3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5" t="s">
        <v>8</v>
      </c>
    </row>
    <row r="10" spans="1:7" ht="36.75" customHeight="1" x14ac:dyDescent="0.25">
      <c r="A10" s="7">
        <v>42979</v>
      </c>
      <c r="B10" s="8" t="s">
        <v>394</v>
      </c>
      <c r="C10" s="9" t="s">
        <v>1779</v>
      </c>
      <c r="D10" s="10" t="s">
        <v>1214</v>
      </c>
      <c r="E10" s="11" t="s">
        <v>1203</v>
      </c>
      <c r="F10" s="12">
        <v>1304801.52</v>
      </c>
      <c r="G10" s="13">
        <v>43281</v>
      </c>
    </row>
    <row r="11" spans="1:7" ht="36.75" customHeight="1" x14ac:dyDescent="0.25">
      <c r="A11" s="7">
        <v>42979</v>
      </c>
      <c r="B11" s="8" t="s">
        <v>442</v>
      </c>
      <c r="C11" s="9" t="s">
        <v>1819</v>
      </c>
      <c r="D11" s="10" t="s">
        <v>1214</v>
      </c>
      <c r="E11" s="11" t="s">
        <v>1203</v>
      </c>
      <c r="F11" s="12">
        <v>1129117.22</v>
      </c>
      <c r="G11" s="13">
        <v>43281</v>
      </c>
    </row>
    <row r="12" spans="1:7" ht="36.75" customHeight="1" x14ac:dyDescent="0.25">
      <c r="A12" s="7">
        <v>42984</v>
      </c>
      <c r="B12" s="8" t="s">
        <v>856</v>
      </c>
      <c r="C12" s="9" t="s">
        <v>1950</v>
      </c>
      <c r="D12" s="10" t="s">
        <v>1213</v>
      </c>
      <c r="E12" s="11" t="s">
        <v>1203</v>
      </c>
      <c r="F12" s="12">
        <v>941221.99</v>
      </c>
      <c r="G12" s="13">
        <v>43281</v>
      </c>
    </row>
    <row r="13" spans="1:7" ht="36.75" customHeight="1" x14ac:dyDescent="0.25">
      <c r="A13" s="7">
        <v>42990</v>
      </c>
      <c r="B13" s="8" t="s">
        <v>172</v>
      </c>
      <c r="C13" s="9" t="s">
        <v>1627</v>
      </c>
      <c r="D13" s="10" t="s">
        <v>1213</v>
      </c>
      <c r="E13" s="11" t="s">
        <v>1203</v>
      </c>
      <c r="F13" s="12">
        <v>1095696.1000000001</v>
      </c>
      <c r="G13" s="13">
        <v>43281</v>
      </c>
    </row>
    <row r="14" spans="1:7" ht="36.75" customHeight="1" x14ac:dyDescent="0.25">
      <c r="A14" s="7">
        <v>42990</v>
      </c>
      <c r="B14" s="8" t="s">
        <v>475</v>
      </c>
      <c r="C14" s="9" t="s">
        <v>1483</v>
      </c>
      <c r="D14" s="10" t="s">
        <v>1215</v>
      </c>
      <c r="E14" s="11" t="s">
        <v>1203</v>
      </c>
      <c r="F14" s="12">
        <v>1813498.34</v>
      </c>
      <c r="G14" s="13">
        <v>43281</v>
      </c>
    </row>
    <row r="15" spans="1:7" ht="36.75" customHeight="1" x14ac:dyDescent="0.25">
      <c r="A15" s="7">
        <v>42990</v>
      </c>
      <c r="B15" s="8" t="s">
        <v>712</v>
      </c>
      <c r="C15" s="9" t="s">
        <v>1714</v>
      </c>
      <c r="D15" s="10" t="s">
        <v>1242</v>
      </c>
      <c r="E15" s="11" t="s">
        <v>1203</v>
      </c>
      <c r="F15" s="12">
        <v>1214400.18</v>
      </c>
      <c r="G15" s="13">
        <v>43281</v>
      </c>
    </row>
    <row r="16" spans="1:7" ht="36.75" customHeight="1" x14ac:dyDescent="0.25">
      <c r="A16" s="7">
        <v>42991</v>
      </c>
      <c r="B16" s="8" t="s">
        <v>551</v>
      </c>
      <c r="C16" s="9" t="s">
        <v>1868</v>
      </c>
      <c r="D16" s="10" t="s">
        <v>1215</v>
      </c>
      <c r="E16" s="11" t="s">
        <v>1203</v>
      </c>
      <c r="F16" s="12">
        <v>1824072.32</v>
      </c>
      <c r="G16" s="13">
        <v>43281</v>
      </c>
    </row>
    <row r="17" spans="1:7" ht="36.75" customHeight="1" x14ac:dyDescent="0.25">
      <c r="A17" s="7">
        <v>42996</v>
      </c>
      <c r="B17" s="8" t="s">
        <v>604</v>
      </c>
      <c r="C17" s="9" t="s">
        <v>1907</v>
      </c>
      <c r="D17" s="10" t="s">
        <v>1298</v>
      </c>
      <c r="E17" s="11" t="s">
        <v>1203</v>
      </c>
      <c r="F17" s="12">
        <v>198534.08</v>
      </c>
      <c r="G17" s="13">
        <v>43281</v>
      </c>
    </row>
    <row r="18" spans="1:7" ht="36.75" customHeight="1" x14ac:dyDescent="0.25">
      <c r="A18" s="7">
        <v>42998</v>
      </c>
      <c r="B18" s="8" t="s">
        <v>85</v>
      </c>
      <c r="C18" s="9" t="s">
        <v>1538</v>
      </c>
      <c r="D18" s="10" t="s">
        <v>1244</v>
      </c>
      <c r="E18" s="11" t="s">
        <v>1203</v>
      </c>
      <c r="F18" s="12">
        <f>4861*47.2</f>
        <v>229439.2</v>
      </c>
      <c r="G18" s="13">
        <v>43281</v>
      </c>
    </row>
    <row r="19" spans="1:7" ht="36.75" customHeight="1" x14ac:dyDescent="0.25">
      <c r="A19" s="7">
        <v>43010</v>
      </c>
      <c r="B19" s="8" t="s">
        <v>927</v>
      </c>
      <c r="C19" s="9" t="s">
        <v>1521</v>
      </c>
      <c r="D19" s="10" t="s">
        <v>1325</v>
      </c>
      <c r="E19" s="11" t="s">
        <v>1203</v>
      </c>
      <c r="F19" s="12">
        <v>116678.39999999999</v>
      </c>
      <c r="G19" s="13">
        <v>43281</v>
      </c>
    </row>
    <row r="20" spans="1:7" ht="36.75" customHeight="1" x14ac:dyDescent="0.25">
      <c r="A20" s="7">
        <v>43011</v>
      </c>
      <c r="B20" s="8" t="s">
        <v>156</v>
      </c>
      <c r="C20" s="9" t="s">
        <v>1613</v>
      </c>
      <c r="D20" s="10" t="s">
        <v>1215</v>
      </c>
      <c r="E20" s="11" t="s">
        <v>1203</v>
      </c>
      <c r="F20" s="12">
        <v>964083.6</v>
      </c>
      <c r="G20" s="13">
        <v>43281</v>
      </c>
    </row>
    <row r="21" spans="1:7" ht="36.75" customHeight="1" x14ac:dyDescent="0.25">
      <c r="A21" s="7">
        <v>43011</v>
      </c>
      <c r="B21" s="8" t="s">
        <v>548</v>
      </c>
      <c r="C21" s="9" t="s">
        <v>1643</v>
      </c>
      <c r="D21" s="10" t="s">
        <v>1220</v>
      </c>
      <c r="E21" s="11" t="s">
        <v>1203</v>
      </c>
      <c r="F21" s="12">
        <v>874852</v>
      </c>
      <c r="G21" s="13">
        <v>43281</v>
      </c>
    </row>
    <row r="22" spans="1:7" ht="36.75" customHeight="1" x14ac:dyDescent="0.25">
      <c r="A22" s="7">
        <v>43011</v>
      </c>
      <c r="B22" s="8" t="s">
        <v>838</v>
      </c>
      <c r="C22" s="9" t="s">
        <v>2086</v>
      </c>
      <c r="D22" s="10" t="s">
        <v>1215</v>
      </c>
      <c r="E22" s="11" t="s">
        <v>1203</v>
      </c>
      <c r="F22" s="12">
        <v>852026.08</v>
      </c>
      <c r="G22" s="13">
        <v>43281</v>
      </c>
    </row>
    <row r="23" spans="1:7" ht="36.75" customHeight="1" x14ac:dyDescent="0.25">
      <c r="A23" s="7">
        <v>43012</v>
      </c>
      <c r="B23" s="8" t="s">
        <v>255</v>
      </c>
      <c r="C23" s="9" t="s">
        <v>1677</v>
      </c>
      <c r="D23" s="10" t="s">
        <v>1215</v>
      </c>
      <c r="E23" s="11" t="s">
        <v>1203</v>
      </c>
      <c r="F23" s="12">
        <v>455720.28</v>
      </c>
      <c r="G23" s="13">
        <v>43281</v>
      </c>
    </row>
    <row r="24" spans="1:7" ht="36.75" customHeight="1" x14ac:dyDescent="0.25">
      <c r="A24" s="7">
        <v>43012</v>
      </c>
      <c r="B24" s="8" t="s">
        <v>255</v>
      </c>
      <c r="C24" s="9" t="s">
        <v>1538</v>
      </c>
      <c r="D24" s="10" t="s">
        <v>1220</v>
      </c>
      <c r="E24" s="11" t="s">
        <v>1203</v>
      </c>
      <c r="F24" s="12">
        <v>469404</v>
      </c>
      <c r="G24" s="13">
        <v>43281</v>
      </c>
    </row>
    <row r="25" spans="1:7" ht="36.75" customHeight="1" x14ac:dyDescent="0.25">
      <c r="A25" s="7">
        <v>43013</v>
      </c>
      <c r="B25" s="8" t="s">
        <v>470</v>
      </c>
      <c r="C25" s="9" t="s">
        <v>1498</v>
      </c>
      <c r="D25" s="10" t="s">
        <v>1227</v>
      </c>
      <c r="E25" s="11" t="s">
        <v>1203</v>
      </c>
      <c r="F25" s="12">
        <f>3177*50.74</f>
        <v>161200.98000000001</v>
      </c>
      <c r="G25" s="13">
        <v>43281</v>
      </c>
    </row>
    <row r="26" spans="1:7" ht="36.75" customHeight="1" x14ac:dyDescent="0.25">
      <c r="A26" s="7">
        <v>43014</v>
      </c>
      <c r="B26" s="8" t="s">
        <v>744</v>
      </c>
      <c r="C26" s="9" t="s">
        <v>1907</v>
      </c>
      <c r="D26" s="10" t="s">
        <v>1262</v>
      </c>
      <c r="E26" s="11" t="s">
        <v>1203</v>
      </c>
      <c r="F26" s="12">
        <v>94705.43</v>
      </c>
      <c r="G26" s="13">
        <v>43281</v>
      </c>
    </row>
    <row r="27" spans="1:7" ht="36.75" customHeight="1" x14ac:dyDescent="0.25">
      <c r="A27" s="7">
        <v>43017</v>
      </c>
      <c r="B27" s="8" t="s">
        <v>168</v>
      </c>
      <c r="C27" s="9" t="s">
        <v>1624</v>
      </c>
      <c r="D27" s="10" t="s">
        <v>1215</v>
      </c>
      <c r="E27" s="11" t="s">
        <v>1203</v>
      </c>
      <c r="F27" s="12">
        <v>858114.88</v>
      </c>
      <c r="G27" s="13">
        <v>43281</v>
      </c>
    </row>
    <row r="28" spans="1:7" ht="36.75" customHeight="1" x14ac:dyDescent="0.25">
      <c r="A28" s="7">
        <v>43017</v>
      </c>
      <c r="B28" s="8" t="s">
        <v>879</v>
      </c>
      <c r="C28" s="9" t="s">
        <v>1549</v>
      </c>
      <c r="D28" s="10" t="s">
        <v>1251</v>
      </c>
      <c r="E28" s="11" t="s">
        <v>1203</v>
      </c>
      <c r="F28" s="12">
        <v>167577.72</v>
      </c>
      <c r="G28" s="13">
        <v>43281</v>
      </c>
    </row>
    <row r="29" spans="1:7" ht="36.75" customHeight="1" x14ac:dyDescent="0.25">
      <c r="A29" s="7">
        <v>43017</v>
      </c>
      <c r="B29" s="8" t="s">
        <v>879</v>
      </c>
      <c r="C29" s="9" t="s">
        <v>1538</v>
      </c>
      <c r="D29" s="10" t="s">
        <v>1216</v>
      </c>
      <c r="E29" s="11" t="s">
        <v>1203</v>
      </c>
      <c r="F29" s="12">
        <v>270327.36</v>
      </c>
      <c r="G29" s="13">
        <v>43281</v>
      </c>
    </row>
    <row r="30" spans="1:7" ht="36.75" customHeight="1" x14ac:dyDescent="0.25">
      <c r="A30" s="7">
        <v>43018</v>
      </c>
      <c r="B30" s="8" t="s">
        <v>232</v>
      </c>
      <c r="C30" s="9" t="s">
        <v>1672</v>
      </c>
      <c r="D30" s="10" t="s">
        <v>1215</v>
      </c>
      <c r="E30" s="11" t="s">
        <v>1203</v>
      </c>
      <c r="F30" s="12">
        <v>2500743.3199999998</v>
      </c>
      <c r="G30" s="13">
        <v>43281</v>
      </c>
    </row>
    <row r="31" spans="1:7" ht="36.75" customHeight="1" x14ac:dyDescent="0.25">
      <c r="A31" s="7">
        <v>43018</v>
      </c>
      <c r="B31" s="8" t="s">
        <v>851</v>
      </c>
      <c r="C31" s="9" t="s">
        <v>2095</v>
      </c>
      <c r="D31" s="10" t="s">
        <v>1269</v>
      </c>
      <c r="E31" s="11" t="s">
        <v>1203</v>
      </c>
      <c r="F31" s="12">
        <v>166532.89000000001</v>
      </c>
      <c r="G31" s="13">
        <v>43281</v>
      </c>
    </row>
    <row r="32" spans="1:7" ht="36.75" customHeight="1" x14ac:dyDescent="0.25">
      <c r="A32" s="7">
        <v>43018</v>
      </c>
      <c r="B32" s="8" t="s">
        <v>851</v>
      </c>
      <c r="C32" s="9" t="s">
        <v>1755</v>
      </c>
      <c r="D32" s="10" t="s">
        <v>1270</v>
      </c>
      <c r="E32" s="11" t="s">
        <v>1203</v>
      </c>
      <c r="F32" s="12">
        <v>223227.35</v>
      </c>
      <c r="G32" s="13">
        <v>43281</v>
      </c>
    </row>
    <row r="33" spans="1:7" ht="36.75" customHeight="1" x14ac:dyDescent="0.25">
      <c r="A33" s="7">
        <v>43019</v>
      </c>
      <c r="B33" s="8" t="s">
        <v>208</v>
      </c>
      <c r="C33" s="9" t="s">
        <v>1651</v>
      </c>
      <c r="D33" s="10" t="s">
        <v>1227</v>
      </c>
      <c r="E33" s="11" t="s">
        <v>1203</v>
      </c>
      <c r="F33" s="12">
        <v>1171840.3</v>
      </c>
      <c r="G33" s="13">
        <v>43281</v>
      </c>
    </row>
    <row r="34" spans="1:7" ht="36.75" customHeight="1" x14ac:dyDescent="0.25">
      <c r="A34" s="7">
        <v>43019</v>
      </c>
      <c r="B34" s="8" t="s">
        <v>300</v>
      </c>
      <c r="C34" s="9" t="s">
        <v>1463</v>
      </c>
      <c r="D34" s="10" t="s">
        <v>1214</v>
      </c>
      <c r="E34" s="11" t="s">
        <v>1203</v>
      </c>
      <c r="F34" s="12">
        <v>104010.66</v>
      </c>
      <c r="G34" s="13">
        <v>43281</v>
      </c>
    </row>
    <row r="35" spans="1:7" ht="36.75" customHeight="1" x14ac:dyDescent="0.25">
      <c r="A35" s="7">
        <v>43019</v>
      </c>
      <c r="B35" s="8" t="s">
        <v>305</v>
      </c>
      <c r="C35" s="9" t="s">
        <v>1554</v>
      </c>
      <c r="D35" s="10" t="s">
        <v>1218</v>
      </c>
      <c r="E35" s="11" t="s">
        <v>1203</v>
      </c>
      <c r="F35" s="12">
        <v>2376992</v>
      </c>
      <c r="G35" s="13">
        <v>43281</v>
      </c>
    </row>
    <row r="36" spans="1:7" ht="36.75" customHeight="1" x14ac:dyDescent="0.25">
      <c r="A36" s="7">
        <v>43019</v>
      </c>
      <c r="B36" s="8" t="s">
        <v>363</v>
      </c>
      <c r="C36" s="9" t="s">
        <v>1757</v>
      </c>
      <c r="D36" s="10" t="s">
        <v>1255</v>
      </c>
      <c r="E36" s="11" t="s">
        <v>1203</v>
      </c>
      <c r="F36" s="12">
        <v>417248</v>
      </c>
      <c r="G36" s="13">
        <v>43281</v>
      </c>
    </row>
    <row r="37" spans="1:7" ht="36.75" customHeight="1" x14ac:dyDescent="0.25">
      <c r="A37" s="7">
        <v>43019</v>
      </c>
      <c r="B37" s="8" t="s">
        <v>800</v>
      </c>
      <c r="C37" s="9" t="s">
        <v>1978</v>
      </c>
      <c r="D37" s="10" t="s">
        <v>1215</v>
      </c>
      <c r="E37" s="11" t="s">
        <v>1203</v>
      </c>
      <c r="F37" s="12">
        <v>1367590.5</v>
      </c>
      <c r="G37" s="13">
        <v>43281</v>
      </c>
    </row>
    <row r="38" spans="1:7" ht="36.75" customHeight="1" x14ac:dyDescent="0.25">
      <c r="A38" s="7">
        <v>43020</v>
      </c>
      <c r="B38" s="8" t="s">
        <v>30</v>
      </c>
      <c r="C38" s="9" t="s">
        <v>1485</v>
      </c>
      <c r="D38" s="10" t="s">
        <v>1213</v>
      </c>
      <c r="E38" s="11" t="s">
        <v>1203</v>
      </c>
      <c r="F38" s="12">
        <v>590162.38</v>
      </c>
      <c r="G38" s="13">
        <v>43281</v>
      </c>
    </row>
    <row r="39" spans="1:7" ht="36.75" customHeight="1" x14ac:dyDescent="0.25">
      <c r="A39" s="7">
        <v>43020</v>
      </c>
      <c r="B39" s="8" t="s">
        <v>180</v>
      </c>
      <c r="C39" s="9" t="s">
        <v>1631</v>
      </c>
      <c r="D39" s="10" t="s">
        <v>1215</v>
      </c>
      <c r="E39" s="11" t="s">
        <v>1203</v>
      </c>
      <c r="F39" s="12">
        <v>3389618.44</v>
      </c>
      <c r="G39" s="13">
        <v>43281</v>
      </c>
    </row>
    <row r="40" spans="1:7" ht="36.75" customHeight="1" x14ac:dyDescent="0.25">
      <c r="A40" s="7">
        <v>43020</v>
      </c>
      <c r="B40" s="8" t="s">
        <v>841</v>
      </c>
      <c r="C40" s="9" t="s">
        <v>1787</v>
      </c>
      <c r="D40" s="10" t="s">
        <v>1215</v>
      </c>
      <c r="E40" s="11" t="s">
        <v>1203</v>
      </c>
      <c r="F40" s="12">
        <v>2377049.8199999998</v>
      </c>
      <c r="G40" s="13">
        <v>43281</v>
      </c>
    </row>
    <row r="41" spans="1:7" ht="36.75" customHeight="1" x14ac:dyDescent="0.25">
      <c r="A41" s="7">
        <v>43021</v>
      </c>
      <c r="B41" s="8" t="s">
        <v>637</v>
      </c>
      <c r="C41" s="9" t="s">
        <v>1468</v>
      </c>
      <c r="D41" s="10" t="s">
        <v>1215</v>
      </c>
      <c r="E41" s="11" t="s">
        <v>1203</v>
      </c>
      <c r="F41" s="12">
        <v>1326917.08</v>
      </c>
      <c r="G41" s="13">
        <v>43281</v>
      </c>
    </row>
    <row r="42" spans="1:7" ht="36.75" customHeight="1" x14ac:dyDescent="0.25">
      <c r="A42" s="7">
        <v>43033</v>
      </c>
      <c r="B42" s="8" t="s">
        <v>401</v>
      </c>
      <c r="C42" s="9" t="s">
        <v>1792</v>
      </c>
      <c r="D42" s="10" t="s">
        <v>1216</v>
      </c>
      <c r="E42" s="11" t="s">
        <v>1203</v>
      </c>
      <c r="F42" s="12">
        <v>1059366.8999999999</v>
      </c>
      <c r="G42" s="13">
        <v>43281</v>
      </c>
    </row>
    <row r="43" spans="1:7" ht="36.75" customHeight="1" x14ac:dyDescent="0.25">
      <c r="A43" s="7">
        <v>43033</v>
      </c>
      <c r="B43" s="8" t="s">
        <v>655</v>
      </c>
      <c r="C43" s="9" t="s">
        <v>1937</v>
      </c>
      <c r="D43" s="10" t="s">
        <v>1215</v>
      </c>
      <c r="E43" s="11" t="s">
        <v>1203</v>
      </c>
      <c r="F43" s="12">
        <v>940956.78</v>
      </c>
      <c r="G43" s="13">
        <v>43281</v>
      </c>
    </row>
    <row r="44" spans="1:7" ht="36.75" customHeight="1" x14ac:dyDescent="0.25">
      <c r="A44" s="7">
        <v>43033</v>
      </c>
      <c r="B44" s="8" t="s">
        <v>709</v>
      </c>
      <c r="C44" s="9" t="s">
        <v>1651</v>
      </c>
      <c r="D44" s="10" t="s">
        <v>1266</v>
      </c>
      <c r="E44" s="11" t="s">
        <v>1203</v>
      </c>
      <c r="F44" s="12">
        <v>471618.26</v>
      </c>
      <c r="G44" s="13">
        <v>43281</v>
      </c>
    </row>
    <row r="45" spans="1:7" ht="36.75" customHeight="1" x14ac:dyDescent="0.25">
      <c r="A45" s="7">
        <v>43039</v>
      </c>
      <c r="B45" s="8" t="s">
        <v>105</v>
      </c>
      <c r="C45" s="9" t="s">
        <v>1572</v>
      </c>
      <c r="D45" s="10" t="s">
        <v>1251</v>
      </c>
      <c r="E45" s="11" t="s">
        <v>1203</v>
      </c>
      <c r="F45" s="12">
        <v>531757.73</v>
      </c>
      <c r="G45" s="13">
        <v>43281</v>
      </c>
    </row>
    <row r="46" spans="1:7" ht="36.75" customHeight="1" x14ac:dyDescent="0.25">
      <c r="A46" s="7">
        <v>43040</v>
      </c>
      <c r="B46" s="8" t="s">
        <v>228</v>
      </c>
      <c r="C46" s="9" t="s">
        <v>1484</v>
      </c>
      <c r="D46" s="10" t="s">
        <v>1214</v>
      </c>
      <c r="E46" s="11" t="s">
        <v>1203</v>
      </c>
      <c r="F46" s="12">
        <v>493750.94</v>
      </c>
      <c r="G46" s="13">
        <v>43281</v>
      </c>
    </row>
    <row r="47" spans="1:7" ht="36.75" customHeight="1" x14ac:dyDescent="0.25">
      <c r="A47" s="7">
        <v>43040</v>
      </c>
      <c r="B47" s="8" t="s">
        <v>593</v>
      </c>
      <c r="C47" s="9" t="s">
        <v>1898</v>
      </c>
      <c r="D47" s="10" t="s">
        <v>1289</v>
      </c>
      <c r="E47" s="11" t="s">
        <v>1203</v>
      </c>
      <c r="F47" s="12">
        <v>237927.57</v>
      </c>
      <c r="G47" s="13">
        <v>43281</v>
      </c>
    </row>
    <row r="48" spans="1:7" ht="36.75" customHeight="1" x14ac:dyDescent="0.25">
      <c r="A48" s="7">
        <v>43040</v>
      </c>
      <c r="B48" s="8" t="s">
        <v>714</v>
      </c>
      <c r="C48" s="9" t="s">
        <v>1490</v>
      </c>
      <c r="D48" s="10" t="s">
        <v>1220</v>
      </c>
      <c r="E48" s="11" t="s">
        <v>1203</v>
      </c>
      <c r="F48" s="12">
        <v>624550.40000000002</v>
      </c>
      <c r="G48" s="13">
        <v>43281</v>
      </c>
    </row>
    <row r="49" spans="1:7" ht="36.75" customHeight="1" x14ac:dyDescent="0.25">
      <c r="A49" s="7">
        <v>43041</v>
      </c>
      <c r="B49" s="8" t="s">
        <v>16</v>
      </c>
      <c r="C49" s="9" t="s">
        <v>1465</v>
      </c>
      <c r="D49" s="10" t="s">
        <v>1218</v>
      </c>
      <c r="E49" s="11" t="s">
        <v>1203</v>
      </c>
      <c r="F49" s="12">
        <v>755294.4</v>
      </c>
      <c r="G49" s="13">
        <v>43281</v>
      </c>
    </row>
    <row r="50" spans="1:7" ht="36.75" customHeight="1" x14ac:dyDescent="0.25">
      <c r="A50" s="7">
        <v>43041</v>
      </c>
      <c r="B50" s="8" t="s">
        <v>47</v>
      </c>
      <c r="C50" s="9" t="s">
        <v>1513</v>
      </c>
      <c r="D50" s="10" t="s">
        <v>1215</v>
      </c>
      <c r="E50" s="11" t="s">
        <v>1203</v>
      </c>
      <c r="F50" s="12">
        <v>562808.07999999996</v>
      </c>
      <c r="G50" s="13">
        <v>43281</v>
      </c>
    </row>
    <row r="51" spans="1:7" ht="36.75" customHeight="1" x14ac:dyDescent="0.25">
      <c r="A51" s="7">
        <v>43041</v>
      </c>
      <c r="B51" s="8" t="s">
        <v>101</v>
      </c>
      <c r="C51" s="9" t="s">
        <v>1566</v>
      </c>
      <c r="D51" s="10" t="s">
        <v>1215</v>
      </c>
      <c r="E51" s="11" t="s">
        <v>1203</v>
      </c>
      <c r="F51" s="12">
        <v>421826.4</v>
      </c>
      <c r="G51" s="13">
        <v>43281</v>
      </c>
    </row>
    <row r="52" spans="1:7" ht="36.75" customHeight="1" x14ac:dyDescent="0.25">
      <c r="A52" s="7">
        <v>43041</v>
      </c>
      <c r="B52" s="8" t="s">
        <v>257</v>
      </c>
      <c r="C52" s="9" t="s">
        <v>1683</v>
      </c>
      <c r="D52" s="10" t="s">
        <v>1213</v>
      </c>
      <c r="E52" s="11" t="s">
        <v>1203</v>
      </c>
      <c r="F52" s="12">
        <v>878564.52</v>
      </c>
      <c r="G52" s="13">
        <v>43281</v>
      </c>
    </row>
    <row r="53" spans="1:7" ht="36.75" customHeight="1" x14ac:dyDescent="0.25">
      <c r="A53" s="7">
        <v>43041</v>
      </c>
      <c r="B53" s="8" t="s">
        <v>291</v>
      </c>
      <c r="C53" s="9" t="s">
        <v>1498</v>
      </c>
      <c r="D53" s="10" t="s">
        <v>1215</v>
      </c>
      <c r="E53" s="11" t="s">
        <v>1203</v>
      </c>
      <c r="F53" s="12">
        <v>504964.48</v>
      </c>
      <c r="G53" s="13">
        <v>43281</v>
      </c>
    </row>
    <row r="54" spans="1:7" ht="36.75" customHeight="1" x14ac:dyDescent="0.25">
      <c r="A54" s="7">
        <v>43041</v>
      </c>
      <c r="B54" s="8" t="s">
        <v>601</v>
      </c>
      <c r="C54" s="9" t="s">
        <v>1464</v>
      </c>
      <c r="D54" s="10" t="s">
        <v>1242</v>
      </c>
      <c r="E54" s="11" t="s">
        <v>1203</v>
      </c>
      <c r="F54" s="12">
        <v>567654.69999999995</v>
      </c>
      <c r="G54" s="13">
        <v>43281</v>
      </c>
    </row>
    <row r="55" spans="1:7" ht="36.75" customHeight="1" x14ac:dyDescent="0.25">
      <c r="A55" s="7">
        <v>43041</v>
      </c>
      <c r="B55" s="8" t="s">
        <v>855</v>
      </c>
      <c r="C55" s="9" t="s">
        <v>1470</v>
      </c>
      <c r="D55" s="10" t="s">
        <v>1216</v>
      </c>
      <c r="E55" s="11" t="s">
        <v>1203</v>
      </c>
      <c r="F55" s="12">
        <v>325619.53999999998</v>
      </c>
      <c r="G55" s="13">
        <v>43281</v>
      </c>
    </row>
    <row r="56" spans="1:7" ht="36.75" customHeight="1" x14ac:dyDescent="0.25">
      <c r="A56" s="7">
        <v>43042</v>
      </c>
      <c r="B56" s="8" t="s">
        <v>341</v>
      </c>
      <c r="C56" s="9" t="s">
        <v>1467</v>
      </c>
      <c r="D56" s="10" t="s">
        <v>1214</v>
      </c>
      <c r="E56" s="11" t="s">
        <v>1203</v>
      </c>
      <c r="F56" s="12">
        <v>855679.36</v>
      </c>
      <c r="G56" s="13">
        <v>43281</v>
      </c>
    </row>
    <row r="57" spans="1:7" ht="36.75" customHeight="1" x14ac:dyDescent="0.25">
      <c r="A57" s="7">
        <v>43042</v>
      </c>
      <c r="B57" s="8" t="s">
        <v>750</v>
      </c>
      <c r="C57" s="9" t="s">
        <v>1458</v>
      </c>
      <c r="D57" s="10" t="s">
        <v>1313</v>
      </c>
      <c r="E57" s="11" t="s">
        <v>1203</v>
      </c>
      <c r="F57" s="12">
        <v>221462.39999999999</v>
      </c>
      <c r="G57" s="13">
        <v>43281</v>
      </c>
    </row>
    <row r="58" spans="1:7" ht="36.75" customHeight="1" x14ac:dyDescent="0.25">
      <c r="A58" s="7">
        <v>43042</v>
      </c>
      <c r="B58" s="8" t="s">
        <v>826</v>
      </c>
      <c r="C58" s="9" t="s">
        <v>1947</v>
      </c>
      <c r="D58" s="10" t="s">
        <v>1215</v>
      </c>
      <c r="E58" s="11" t="s">
        <v>1203</v>
      </c>
      <c r="F58" s="12">
        <v>710364.72</v>
      </c>
      <c r="G58" s="13">
        <v>43281</v>
      </c>
    </row>
    <row r="59" spans="1:7" ht="36.75" customHeight="1" x14ac:dyDescent="0.25">
      <c r="A59" s="7">
        <v>43046</v>
      </c>
      <c r="B59" s="8" t="s">
        <v>434</v>
      </c>
      <c r="C59" s="9" t="s">
        <v>1683</v>
      </c>
      <c r="D59" s="10" t="s">
        <v>1216</v>
      </c>
      <c r="E59" s="11" t="s">
        <v>1203</v>
      </c>
      <c r="F59" s="12">
        <v>1412457.13</v>
      </c>
      <c r="G59" s="13">
        <v>43281</v>
      </c>
    </row>
    <row r="60" spans="1:7" ht="36.75" customHeight="1" x14ac:dyDescent="0.25">
      <c r="A60" s="7">
        <v>43046</v>
      </c>
      <c r="B60" s="8" t="s">
        <v>768</v>
      </c>
      <c r="C60" s="9" t="s">
        <v>1703</v>
      </c>
      <c r="D60" s="10" t="s">
        <v>1313</v>
      </c>
      <c r="E60" s="11" t="s">
        <v>1203</v>
      </c>
      <c r="F60" s="12">
        <v>72876.800000000003</v>
      </c>
      <c r="G60" s="13">
        <v>43281</v>
      </c>
    </row>
    <row r="61" spans="1:7" ht="36.75" customHeight="1" x14ac:dyDescent="0.25">
      <c r="A61" s="7">
        <v>43047</v>
      </c>
      <c r="B61" s="8" t="s">
        <v>81</v>
      </c>
      <c r="C61" s="9" t="s">
        <v>1465</v>
      </c>
      <c r="D61" s="10" t="s">
        <v>1246</v>
      </c>
      <c r="E61" s="11" t="s">
        <v>1203</v>
      </c>
      <c r="F61" s="12">
        <v>537061.98</v>
      </c>
      <c r="G61" s="13">
        <v>43281</v>
      </c>
    </row>
    <row r="62" spans="1:7" ht="36.75" customHeight="1" x14ac:dyDescent="0.25">
      <c r="A62" s="7">
        <v>43047</v>
      </c>
      <c r="B62" s="8" t="s">
        <v>198</v>
      </c>
      <c r="C62" s="9" t="s">
        <v>1645</v>
      </c>
      <c r="D62" s="10" t="s">
        <v>1236</v>
      </c>
      <c r="E62" s="11" t="s">
        <v>1203</v>
      </c>
      <c r="F62" s="12">
        <v>4342858.49</v>
      </c>
      <c r="G62" s="13">
        <v>43281</v>
      </c>
    </row>
    <row r="63" spans="1:7" ht="36.75" customHeight="1" x14ac:dyDescent="0.25">
      <c r="A63" s="7">
        <v>43047</v>
      </c>
      <c r="B63" s="8" t="s">
        <v>236</v>
      </c>
      <c r="C63" s="9" t="s">
        <v>1564</v>
      </c>
      <c r="D63" s="10" t="s">
        <v>1214</v>
      </c>
      <c r="E63" s="11" t="s">
        <v>1203</v>
      </c>
      <c r="F63" s="12">
        <f>8145*53.1</f>
        <v>432499.5</v>
      </c>
      <c r="G63" s="13">
        <v>43281</v>
      </c>
    </row>
    <row r="64" spans="1:7" ht="36.75" customHeight="1" x14ac:dyDescent="0.25">
      <c r="A64" s="7">
        <v>43047</v>
      </c>
      <c r="B64" s="8" t="s">
        <v>448</v>
      </c>
      <c r="C64" s="9" t="s">
        <v>1526</v>
      </c>
      <c r="D64" s="10" t="s">
        <v>1215</v>
      </c>
      <c r="E64" s="11" t="s">
        <v>1203</v>
      </c>
      <c r="F64" s="12">
        <v>1530978.02</v>
      </c>
      <c r="G64" s="13">
        <v>43281</v>
      </c>
    </row>
    <row r="65" spans="1:7" ht="36.75" customHeight="1" x14ac:dyDescent="0.25">
      <c r="A65" s="7">
        <v>43047</v>
      </c>
      <c r="B65" s="8" t="s">
        <v>585</v>
      </c>
      <c r="C65" s="9" t="s">
        <v>1492</v>
      </c>
      <c r="D65" s="10" t="s">
        <v>1215</v>
      </c>
      <c r="E65" s="11" t="s">
        <v>1203</v>
      </c>
      <c r="F65" s="12">
        <v>688440.31999999995</v>
      </c>
      <c r="G65" s="13">
        <v>43281</v>
      </c>
    </row>
    <row r="66" spans="1:7" ht="36.75" customHeight="1" x14ac:dyDescent="0.25">
      <c r="A66" s="7">
        <v>43047</v>
      </c>
      <c r="B66" s="8" t="s">
        <v>616</v>
      </c>
      <c r="C66" s="9" t="s">
        <v>1911</v>
      </c>
      <c r="D66" s="10" t="s">
        <v>1215</v>
      </c>
      <c r="E66" s="11" t="s">
        <v>1203</v>
      </c>
      <c r="F66" s="12">
        <v>714419.19999999995</v>
      </c>
      <c r="G66" s="13">
        <v>43281</v>
      </c>
    </row>
    <row r="67" spans="1:7" ht="36.75" customHeight="1" x14ac:dyDescent="0.25">
      <c r="A67" s="7">
        <v>43047</v>
      </c>
      <c r="B67" s="8" t="s">
        <v>851</v>
      </c>
      <c r="C67" s="9" t="s">
        <v>2093</v>
      </c>
      <c r="D67" s="10" t="s">
        <v>1216</v>
      </c>
      <c r="E67" s="11" t="s">
        <v>1203</v>
      </c>
      <c r="F67" s="12">
        <v>2179130.7799999998</v>
      </c>
      <c r="G67" s="13">
        <v>43281</v>
      </c>
    </row>
    <row r="68" spans="1:7" ht="36.75" customHeight="1" x14ac:dyDescent="0.25">
      <c r="A68" s="7">
        <v>43048</v>
      </c>
      <c r="B68" s="8" t="s">
        <v>428</v>
      </c>
      <c r="C68" s="9" t="s">
        <v>1713</v>
      </c>
      <c r="D68" s="10" t="s">
        <v>1280</v>
      </c>
      <c r="E68" s="11" t="s">
        <v>1203</v>
      </c>
      <c r="F68" s="12">
        <v>499276.49</v>
      </c>
      <c r="G68" s="13">
        <v>43281</v>
      </c>
    </row>
    <row r="69" spans="1:7" ht="36.75" customHeight="1" x14ac:dyDescent="0.25">
      <c r="A69" s="7">
        <v>43048</v>
      </c>
      <c r="B69" s="8" t="s">
        <v>707</v>
      </c>
      <c r="C69" s="9" t="s">
        <v>1520</v>
      </c>
      <c r="D69" s="10" t="s">
        <v>1273</v>
      </c>
      <c r="E69" s="11" t="s">
        <v>1203</v>
      </c>
      <c r="F69" s="12">
        <v>858251.69</v>
      </c>
      <c r="G69" s="13">
        <v>43281</v>
      </c>
    </row>
    <row r="70" spans="1:7" ht="36.75" customHeight="1" x14ac:dyDescent="0.25">
      <c r="A70" s="7">
        <v>43049</v>
      </c>
      <c r="B70" s="8" t="s">
        <v>115</v>
      </c>
      <c r="C70" s="9" t="s">
        <v>1580</v>
      </c>
      <c r="D70" s="10" t="s">
        <v>1214</v>
      </c>
      <c r="E70" s="11" t="s">
        <v>1203</v>
      </c>
      <c r="F70" s="12">
        <v>252685.2</v>
      </c>
      <c r="G70" s="13">
        <v>43281</v>
      </c>
    </row>
    <row r="71" spans="1:7" ht="36.75" customHeight="1" x14ac:dyDescent="0.25">
      <c r="A71" s="7">
        <v>43049</v>
      </c>
      <c r="B71" s="8" t="s">
        <v>124</v>
      </c>
      <c r="C71" s="9" t="s">
        <v>1484</v>
      </c>
      <c r="D71" s="10" t="s">
        <v>1215</v>
      </c>
      <c r="E71" s="11" t="s">
        <v>1203</v>
      </c>
      <c r="F71" s="12">
        <v>441681.08</v>
      </c>
      <c r="G71" s="13">
        <v>43281</v>
      </c>
    </row>
    <row r="72" spans="1:7" ht="36.75" customHeight="1" x14ac:dyDescent="0.25">
      <c r="A72" s="7">
        <v>43049</v>
      </c>
      <c r="B72" s="8" t="s">
        <v>142</v>
      </c>
      <c r="C72" s="9" t="s">
        <v>1600</v>
      </c>
      <c r="D72" s="10" t="s">
        <v>1215</v>
      </c>
      <c r="E72" s="11" t="s">
        <v>1203</v>
      </c>
      <c r="F72" s="12">
        <v>1605227.16</v>
      </c>
      <c r="G72" s="13">
        <v>43281</v>
      </c>
    </row>
    <row r="73" spans="1:7" ht="36.75" customHeight="1" x14ac:dyDescent="0.25">
      <c r="A73" s="7">
        <v>43049</v>
      </c>
      <c r="B73" s="8" t="s">
        <v>338</v>
      </c>
      <c r="C73" s="9" t="s">
        <v>1732</v>
      </c>
      <c r="D73" s="10" t="s">
        <v>1216</v>
      </c>
      <c r="E73" s="11" t="s">
        <v>1203</v>
      </c>
      <c r="F73" s="12">
        <v>635321.21</v>
      </c>
      <c r="G73" s="13">
        <v>43281</v>
      </c>
    </row>
    <row r="74" spans="1:7" ht="36.75" customHeight="1" x14ac:dyDescent="0.25">
      <c r="A74" s="7">
        <v>43049</v>
      </c>
      <c r="B74" s="8" t="s">
        <v>726</v>
      </c>
      <c r="C74" s="9" t="s">
        <v>1510</v>
      </c>
      <c r="D74" s="10" t="s">
        <v>1282</v>
      </c>
      <c r="E74" s="11" t="s">
        <v>1203</v>
      </c>
      <c r="F74" s="12">
        <v>636178.52</v>
      </c>
      <c r="G74" s="13">
        <v>43281</v>
      </c>
    </row>
    <row r="75" spans="1:7" ht="36.75" customHeight="1" x14ac:dyDescent="0.25">
      <c r="A75" s="7">
        <v>43049</v>
      </c>
      <c r="B75" s="8" t="s">
        <v>726</v>
      </c>
      <c r="C75" s="9" t="s">
        <v>1809</v>
      </c>
      <c r="D75" s="10" t="s">
        <v>1216</v>
      </c>
      <c r="E75" s="11" t="s">
        <v>1203</v>
      </c>
      <c r="F75" s="12">
        <v>661162.64</v>
      </c>
      <c r="G75" s="13">
        <v>43281</v>
      </c>
    </row>
    <row r="76" spans="1:7" ht="36.75" customHeight="1" x14ac:dyDescent="0.25">
      <c r="A76" s="7">
        <v>43049</v>
      </c>
      <c r="B76" s="8" t="s">
        <v>728</v>
      </c>
      <c r="C76" s="9" t="s">
        <v>2000</v>
      </c>
      <c r="D76" s="10" t="s">
        <v>1214</v>
      </c>
      <c r="E76" s="11" t="s">
        <v>1203</v>
      </c>
      <c r="F76" s="12">
        <v>3892761</v>
      </c>
      <c r="G76" s="13">
        <v>43281</v>
      </c>
    </row>
    <row r="77" spans="1:7" ht="36.75" customHeight="1" x14ac:dyDescent="0.25">
      <c r="A77" s="7">
        <v>43049</v>
      </c>
      <c r="B77" s="8" t="s">
        <v>791</v>
      </c>
      <c r="C77" s="9" t="s">
        <v>2055</v>
      </c>
      <c r="D77" s="10" t="s">
        <v>1215</v>
      </c>
      <c r="E77" s="11" t="s">
        <v>1203</v>
      </c>
      <c r="F77" s="12">
        <v>492888.36</v>
      </c>
      <c r="G77" s="13">
        <v>43281</v>
      </c>
    </row>
    <row r="78" spans="1:7" ht="36.75" customHeight="1" x14ac:dyDescent="0.25">
      <c r="A78" s="7">
        <v>43049</v>
      </c>
      <c r="B78" s="8" t="s">
        <v>793</v>
      </c>
      <c r="C78" s="9" t="s">
        <v>2057</v>
      </c>
      <c r="D78" s="10" t="s">
        <v>1215</v>
      </c>
      <c r="E78" s="11" t="s">
        <v>1203</v>
      </c>
      <c r="F78" s="12">
        <v>1208876.96</v>
      </c>
      <c r="G78" s="13">
        <v>43281</v>
      </c>
    </row>
    <row r="79" spans="1:7" ht="36.75" customHeight="1" x14ac:dyDescent="0.25">
      <c r="A79" s="7">
        <v>43052</v>
      </c>
      <c r="B79" s="8" t="s">
        <v>92</v>
      </c>
      <c r="C79" s="9" t="s">
        <v>1519</v>
      </c>
      <c r="D79" s="10" t="s">
        <v>1227</v>
      </c>
      <c r="E79" s="11" t="s">
        <v>1203</v>
      </c>
      <c r="F79" s="12">
        <v>584524.80000000005</v>
      </c>
      <c r="G79" s="13">
        <v>43281</v>
      </c>
    </row>
    <row r="80" spans="1:7" ht="36.75" customHeight="1" x14ac:dyDescent="0.25">
      <c r="A80" s="7">
        <v>43052</v>
      </c>
      <c r="B80" s="8" t="s">
        <v>121</v>
      </c>
      <c r="C80" s="9" t="s">
        <v>1587</v>
      </c>
      <c r="D80" s="10" t="s">
        <v>1215</v>
      </c>
      <c r="E80" s="11" t="s">
        <v>1203</v>
      </c>
      <c r="F80" s="12">
        <v>658148.54</v>
      </c>
      <c r="G80" s="13">
        <v>43281</v>
      </c>
    </row>
    <row r="81" spans="1:7" ht="36.75" customHeight="1" x14ac:dyDescent="0.25">
      <c r="A81" s="7">
        <v>43052</v>
      </c>
      <c r="B81" s="8" t="s">
        <v>812</v>
      </c>
      <c r="C81" s="9" t="s">
        <v>2072</v>
      </c>
      <c r="D81" s="10" t="s">
        <v>1246</v>
      </c>
      <c r="E81" s="11" t="s">
        <v>1203</v>
      </c>
      <c r="F81" s="12">
        <v>695859.51</v>
      </c>
      <c r="G81" s="13">
        <v>43281</v>
      </c>
    </row>
    <row r="82" spans="1:7" ht="36.75" customHeight="1" x14ac:dyDescent="0.25">
      <c r="A82" s="7">
        <v>43052</v>
      </c>
      <c r="B82" s="8" t="s">
        <v>880</v>
      </c>
      <c r="C82" s="9" t="s">
        <v>1467</v>
      </c>
      <c r="D82" s="10" t="s">
        <v>1220</v>
      </c>
      <c r="E82" s="11" t="s">
        <v>1203</v>
      </c>
      <c r="F82" s="12">
        <v>469262.4</v>
      </c>
      <c r="G82" s="13">
        <v>43281</v>
      </c>
    </row>
    <row r="83" spans="1:7" ht="36.75" customHeight="1" x14ac:dyDescent="0.25">
      <c r="A83" s="7">
        <v>43053</v>
      </c>
      <c r="B83" s="8" t="s">
        <v>612</v>
      </c>
      <c r="C83" s="9" t="s">
        <v>1515</v>
      </c>
      <c r="D83" s="10" t="s">
        <v>1293</v>
      </c>
      <c r="E83" s="11" t="s">
        <v>1203</v>
      </c>
      <c r="F83" s="12">
        <v>345299.71</v>
      </c>
      <c r="G83" s="13">
        <v>43281</v>
      </c>
    </row>
    <row r="84" spans="1:7" ht="36.75" customHeight="1" x14ac:dyDescent="0.25">
      <c r="A84" s="7">
        <v>43053</v>
      </c>
      <c r="B84" s="8" t="s">
        <v>831</v>
      </c>
      <c r="C84" s="9" t="s">
        <v>1887</v>
      </c>
      <c r="D84" s="10" t="s">
        <v>1215</v>
      </c>
      <c r="E84" s="11" t="s">
        <v>1203</v>
      </c>
      <c r="F84" s="12">
        <v>1266927.06</v>
      </c>
      <c r="G84" s="13">
        <v>43281</v>
      </c>
    </row>
    <row r="85" spans="1:7" ht="36.75" customHeight="1" x14ac:dyDescent="0.25">
      <c r="A85" s="7">
        <v>43054</v>
      </c>
      <c r="B85" s="8" t="s">
        <v>690</v>
      </c>
      <c r="C85" s="9" t="s">
        <v>1484</v>
      </c>
      <c r="D85" s="10" t="s">
        <v>1237</v>
      </c>
      <c r="E85" s="11" t="s">
        <v>1203</v>
      </c>
      <c r="F85" s="12">
        <v>1034054.24</v>
      </c>
      <c r="G85" s="13">
        <v>43281</v>
      </c>
    </row>
    <row r="86" spans="1:7" ht="36.75" customHeight="1" x14ac:dyDescent="0.25">
      <c r="A86" s="7">
        <v>43055</v>
      </c>
      <c r="B86" s="8" t="s">
        <v>332</v>
      </c>
      <c r="C86" s="9" t="s">
        <v>1496</v>
      </c>
      <c r="D86" s="10" t="s">
        <v>1215</v>
      </c>
      <c r="E86" s="11" t="s">
        <v>1203</v>
      </c>
      <c r="F86" s="12">
        <v>1244956.6399999999</v>
      </c>
      <c r="G86" s="13">
        <v>43281</v>
      </c>
    </row>
    <row r="87" spans="1:7" ht="36.75" customHeight="1" x14ac:dyDescent="0.25">
      <c r="A87" s="7">
        <v>43055</v>
      </c>
      <c r="B87" s="8" t="s">
        <v>459</v>
      </c>
      <c r="C87" s="9" t="s">
        <v>1643</v>
      </c>
      <c r="D87" s="10" t="s">
        <v>1214</v>
      </c>
      <c r="E87" s="11" t="s">
        <v>1203</v>
      </c>
      <c r="F87" s="12">
        <f>1760*53.1</f>
        <v>93456</v>
      </c>
      <c r="G87" s="13">
        <v>43281</v>
      </c>
    </row>
    <row r="88" spans="1:7" ht="36.75" customHeight="1" x14ac:dyDescent="0.25">
      <c r="A88" s="7">
        <v>43056</v>
      </c>
      <c r="B88" s="8" t="s">
        <v>458</v>
      </c>
      <c r="C88" s="9" t="s">
        <v>1574</v>
      </c>
      <c r="D88" s="10" t="s">
        <v>1284</v>
      </c>
      <c r="E88" s="11" t="s">
        <v>1203</v>
      </c>
      <c r="F88" s="12">
        <v>632214</v>
      </c>
      <c r="G88" s="13">
        <v>43281</v>
      </c>
    </row>
    <row r="89" spans="1:7" ht="36.75" customHeight="1" x14ac:dyDescent="0.25">
      <c r="A89" s="7">
        <v>43056</v>
      </c>
      <c r="B89" s="8" t="s">
        <v>848</v>
      </c>
      <c r="C89" s="9" t="s">
        <v>1772</v>
      </c>
      <c r="D89" s="10" t="s">
        <v>1215</v>
      </c>
      <c r="E89" s="11" t="s">
        <v>1203</v>
      </c>
      <c r="F89" s="12">
        <v>545053.80000000005</v>
      </c>
      <c r="G89" s="13">
        <v>43281</v>
      </c>
    </row>
    <row r="90" spans="1:7" ht="36.75" customHeight="1" x14ac:dyDescent="0.25">
      <c r="A90" s="7">
        <v>43056</v>
      </c>
      <c r="B90" s="8" t="s">
        <v>849</v>
      </c>
      <c r="C90" s="9" t="s">
        <v>1631</v>
      </c>
      <c r="D90" s="10" t="s">
        <v>1215</v>
      </c>
      <c r="E90" s="11" t="s">
        <v>1203</v>
      </c>
      <c r="F90" s="12">
        <v>1304220.96</v>
      </c>
      <c r="G90" s="13">
        <v>43281</v>
      </c>
    </row>
    <row r="91" spans="1:7" ht="36.75" customHeight="1" x14ac:dyDescent="0.25">
      <c r="A91" s="7">
        <v>43060</v>
      </c>
      <c r="B91" s="8" t="s">
        <v>24</v>
      </c>
      <c r="C91" s="9" t="s">
        <v>1477</v>
      </c>
      <c r="D91" s="10" t="s">
        <v>1215</v>
      </c>
      <c r="E91" s="11" t="s">
        <v>1203</v>
      </c>
      <c r="F91" s="12">
        <v>532008.9</v>
      </c>
      <c r="G91" s="13">
        <v>43281</v>
      </c>
    </row>
    <row r="92" spans="1:7" ht="36.75" customHeight="1" x14ac:dyDescent="0.25">
      <c r="A92" s="7">
        <v>43060</v>
      </c>
      <c r="B92" s="8" t="s">
        <v>356</v>
      </c>
      <c r="C92" s="9" t="s">
        <v>1748</v>
      </c>
      <c r="D92" s="10" t="s">
        <v>1215</v>
      </c>
      <c r="E92" s="11" t="s">
        <v>1203</v>
      </c>
      <c r="F92" s="12">
        <v>619433.92000000004</v>
      </c>
      <c r="G92" s="13">
        <v>43281</v>
      </c>
    </row>
    <row r="93" spans="1:7" ht="36.75" customHeight="1" x14ac:dyDescent="0.25">
      <c r="A93" s="7">
        <v>43061</v>
      </c>
      <c r="B93" s="8" t="s">
        <v>31</v>
      </c>
      <c r="C93" s="9" t="s">
        <v>1489</v>
      </c>
      <c r="D93" s="10" t="s">
        <v>1213</v>
      </c>
      <c r="E93" s="11" t="s">
        <v>1203</v>
      </c>
      <c r="F93" s="12">
        <v>274720.28999999998</v>
      </c>
      <c r="G93" s="13">
        <v>43281</v>
      </c>
    </row>
    <row r="94" spans="1:7" ht="36.75" customHeight="1" x14ac:dyDescent="0.25">
      <c r="A94" s="7">
        <v>43061</v>
      </c>
      <c r="B94" s="8" t="s">
        <v>560</v>
      </c>
      <c r="C94" s="9" t="s">
        <v>1564</v>
      </c>
      <c r="D94" s="10" t="s">
        <v>1282</v>
      </c>
      <c r="E94" s="11" t="s">
        <v>1203</v>
      </c>
      <c r="F94" s="12">
        <v>744968.99</v>
      </c>
      <c r="G94" s="13">
        <v>43281</v>
      </c>
    </row>
    <row r="95" spans="1:7" ht="36.75" customHeight="1" x14ac:dyDescent="0.25">
      <c r="A95" s="7">
        <v>43066</v>
      </c>
      <c r="B95" s="8" t="s">
        <v>54</v>
      </c>
      <c r="C95" s="9" t="s">
        <v>1522</v>
      </c>
      <c r="D95" s="10" t="s">
        <v>1213</v>
      </c>
      <c r="E95" s="11" t="s">
        <v>1203</v>
      </c>
      <c r="F95" s="12">
        <v>467750.22</v>
      </c>
      <c r="G95" s="13">
        <v>43281</v>
      </c>
    </row>
    <row r="96" spans="1:7" ht="36.75" customHeight="1" x14ac:dyDescent="0.25">
      <c r="A96" s="7">
        <v>43066</v>
      </c>
      <c r="B96" s="8" t="s">
        <v>234</v>
      </c>
      <c r="C96" s="9" t="s">
        <v>1605</v>
      </c>
      <c r="D96" s="10" t="s">
        <v>1215</v>
      </c>
      <c r="E96" s="11" t="s">
        <v>1203</v>
      </c>
      <c r="F96" s="12">
        <v>1277531.72</v>
      </c>
      <c r="G96" s="13">
        <v>43281</v>
      </c>
    </row>
    <row r="97" spans="1:7" ht="36.75" customHeight="1" x14ac:dyDescent="0.25">
      <c r="A97" s="7">
        <v>43066</v>
      </c>
      <c r="B97" s="8" t="s">
        <v>646</v>
      </c>
      <c r="C97" s="9" t="s">
        <v>1526</v>
      </c>
      <c r="D97" s="10" t="s">
        <v>1213</v>
      </c>
      <c r="E97" s="11" t="s">
        <v>1203</v>
      </c>
      <c r="F97" s="12">
        <v>1020785.12</v>
      </c>
      <c r="G97" s="13">
        <v>43281</v>
      </c>
    </row>
    <row r="98" spans="1:7" ht="36.75" customHeight="1" x14ac:dyDescent="0.25">
      <c r="A98" s="7">
        <v>43068</v>
      </c>
      <c r="B98" s="8" t="s">
        <v>656</v>
      </c>
      <c r="C98" s="9" t="s">
        <v>1515</v>
      </c>
      <c r="D98" s="10" t="s">
        <v>1216</v>
      </c>
      <c r="E98" s="11" t="s">
        <v>1203</v>
      </c>
      <c r="F98" s="12">
        <v>560945.1</v>
      </c>
      <c r="G98" s="13">
        <v>43281</v>
      </c>
    </row>
    <row r="99" spans="1:7" ht="36.75" customHeight="1" x14ac:dyDescent="0.25">
      <c r="A99" s="7">
        <v>43069</v>
      </c>
      <c r="B99" s="8" t="s">
        <v>394</v>
      </c>
      <c r="C99" s="9" t="s">
        <v>1781</v>
      </c>
      <c r="D99" s="10" t="s">
        <v>1274</v>
      </c>
      <c r="E99" s="11" t="s">
        <v>1203</v>
      </c>
      <c r="F99" s="12">
        <v>378460.43</v>
      </c>
      <c r="G99" s="13">
        <v>43281</v>
      </c>
    </row>
    <row r="100" spans="1:7" ht="36.75" customHeight="1" x14ac:dyDescent="0.25">
      <c r="A100" s="7">
        <v>43069</v>
      </c>
      <c r="B100" s="8" t="s">
        <v>632</v>
      </c>
      <c r="C100" s="9" t="s">
        <v>1468</v>
      </c>
      <c r="D100" s="10" t="s">
        <v>1237</v>
      </c>
      <c r="E100" s="11" t="s">
        <v>1203</v>
      </c>
      <c r="F100" s="12">
        <f>9360*53.1</f>
        <v>497016</v>
      </c>
      <c r="G100" s="13">
        <v>43281</v>
      </c>
    </row>
    <row r="101" spans="1:7" ht="36.75" customHeight="1" x14ac:dyDescent="0.25">
      <c r="A101" s="7">
        <v>43069</v>
      </c>
      <c r="B101" s="8" t="s">
        <v>768</v>
      </c>
      <c r="C101" s="9" t="s">
        <v>1633</v>
      </c>
      <c r="D101" s="10" t="s">
        <v>1316</v>
      </c>
      <c r="E101" s="11" t="s">
        <v>1203</v>
      </c>
      <c r="F101" s="12">
        <v>364384</v>
      </c>
      <c r="G101" s="13">
        <v>43281</v>
      </c>
    </row>
    <row r="102" spans="1:7" ht="36.75" customHeight="1" x14ac:dyDescent="0.25">
      <c r="A102" s="7">
        <v>43069</v>
      </c>
      <c r="B102" s="8" t="s">
        <v>833</v>
      </c>
      <c r="C102" s="9" t="s">
        <v>1529</v>
      </c>
      <c r="D102" s="10" t="s">
        <v>1215</v>
      </c>
      <c r="E102" s="11" t="s">
        <v>1203</v>
      </c>
      <c r="F102" s="12">
        <v>1306146.72</v>
      </c>
      <c r="G102" s="13">
        <v>43281</v>
      </c>
    </row>
    <row r="103" spans="1:7" ht="36.75" customHeight="1" x14ac:dyDescent="0.25">
      <c r="A103" s="7">
        <v>43070</v>
      </c>
      <c r="B103" s="8" t="s">
        <v>579</v>
      </c>
      <c r="C103" s="9" t="s">
        <v>1494</v>
      </c>
      <c r="D103" s="10" t="s">
        <v>1214</v>
      </c>
      <c r="E103" s="11" t="s">
        <v>1203</v>
      </c>
      <c r="F103" s="12">
        <v>724312.32</v>
      </c>
      <c r="G103" s="13">
        <v>43281</v>
      </c>
    </row>
    <row r="104" spans="1:7" ht="36.75" customHeight="1" x14ac:dyDescent="0.25">
      <c r="A104" s="7">
        <v>43070</v>
      </c>
      <c r="B104" s="8" t="s">
        <v>714</v>
      </c>
      <c r="C104" s="9" t="s">
        <v>1491</v>
      </c>
      <c r="D104" s="10" t="s">
        <v>1214</v>
      </c>
      <c r="E104" s="11" t="s">
        <v>1203</v>
      </c>
      <c r="F104" s="12">
        <v>755315.64</v>
      </c>
      <c r="G104" s="13">
        <v>43281</v>
      </c>
    </row>
    <row r="105" spans="1:7" ht="36.75" customHeight="1" x14ac:dyDescent="0.25">
      <c r="A105" s="7">
        <v>43070</v>
      </c>
      <c r="B105" s="8" t="s">
        <v>743</v>
      </c>
      <c r="C105" s="9" t="s">
        <v>1806</v>
      </c>
      <c r="D105" s="10" t="s">
        <v>1247</v>
      </c>
      <c r="E105" s="11" t="s">
        <v>1203</v>
      </c>
      <c r="F105" s="12">
        <v>176170.15</v>
      </c>
      <c r="G105" s="13">
        <v>43281</v>
      </c>
    </row>
    <row r="106" spans="1:7" ht="36.75" customHeight="1" x14ac:dyDescent="0.25">
      <c r="A106" s="7">
        <v>43070</v>
      </c>
      <c r="B106" s="8" t="s">
        <v>834</v>
      </c>
      <c r="C106" s="9" t="s">
        <v>2082</v>
      </c>
      <c r="D106" s="10" t="s">
        <v>1264</v>
      </c>
      <c r="E106" s="11" t="s">
        <v>1203</v>
      </c>
      <c r="F106" s="12">
        <v>536186.54</v>
      </c>
      <c r="G106" s="13">
        <v>43281</v>
      </c>
    </row>
    <row r="107" spans="1:7" ht="36.75" customHeight="1" x14ac:dyDescent="0.25">
      <c r="A107" s="7">
        <v>43073</v>
      </c>
      <c r="B107" s="8" t="s">
        <v>382</v>
      </c>
      <c r="C107" s="9" t="s">
        <v>1710</v>
      </c>
      <c r="D107" s="10" t="s">
        <v>1214</v>
      </c>
      <c r="E107" s="11" t="s">
        <v>1203</v>
      </c>
      <c r="F107" s="12">
        <v>1368422.3999999999</v>
      </c>
      <c r="G107" s="13">
        <v>43281</v>
      </c>
    </row>
    <row r="108" spans="1:7" ht="36.75" customHeight="1" x14ac:dyDescent="0.25">
      <c r="A108" s="7">
        <v>43073</v>
      </c>
      <c r="B108" s="8" t="s">
        <v>570</v>
      </c>
      <c r="C108" s="9" t="s">
        <v>1879</v>
      </c>
      <c r="D108" s="10" t="s">
        <v>1227</v>
      </c>
      <c r="E108" s="11" t="s">
        <v>1203</v>
      </c>
      <c r="F108" s="12">
        <v>1627325.02</v>
      </c>
      <c r="G108" s="13">
        <v>43281</v>
      </c>
    </row>
    <row r="109" spans="1:7" ht="36.75" customHeight="1" x14ac:dyDescent="0.25">
      <c r="A109" s="7">
        <v>43073</v>
      </c>
      <c r="B109" s="8" t="s">
        <v>587</v>
      </c>
      <c r="C109" s="9" t="s">
        <v>1515</v>
      </c>
      <c r="D109" s="10" t="s">
        <v>1215</v>
      </c>
      <c r="E109" s="11" t="s">
        <v>1203</v>
      </c>
      <c r="F109" s="12">
        <v>783527.08</v>
      </c>
      <c r="G109" s="13">
        <v>43281</v>
      </c>
    </row>
    <row r="110" spans="1:7" ht="36.75" customHeight="1" x14ac:dyDescent="0.25">
      <c r="A110" s="7">
        <v>43073</v>
      </c>
      <c r="B110" s="8" t="s">
        <v>776</v>
      </c>
      <c r="C110" s="9" t="s">
        <v>2000</v>
      </c>
      <c r="D110" s="10" t="s">
        <v>1215</v>
      </c>
      <c r="E110" s="11" t="s">
        <v>1203</v>
      </c>
      <c r="F110" s="12">
        <v>1066128.82</v>
      </c>
      <c r="G110" s="13">
        <v>43281</v>
      </c>
    </row>
    <row r="111" spans="1:7" ht="36.75" customHeight="1" x14ac:dyDescent="0.25">
      <c r="A111" s="7">
        <v>43074</v>
      </c>
      <c r="B111" s="8" t="s">
        <v>604</v>
      </c>
      <c r="C111" s="9" t="s">
        <v>1904</v>
      </c>
      <c r="D111" s="10" t="s">
        <v>1294</v>
      </c>
      <c r="E111" s="11" t="s">
        <v>1203</v>
      </c>
      <c r="F111" s="12">
        <v>145425.07999999999</v>
      </c>
      <c r="G111" s="13">
        <v>43281</v>
      </c>
    </row>
    <row r="112" spans="1:7" ht="36.75" customHeight="1" x14ac:dyDescent="0.25">
      <c r="A112" s="7">
        <v>43074</v>
      </c>
      <c r="B112" s="8" t="s">
        <v>644</v>
      </c>
      <c r="C112" s="9" t="s">
        <v>1592</v>
      </c>
      <c r="D112" s="10" t="s">
        <v>1213</v>
      </c>
      <c r="E112" s="11" t="s">
        <v>1203</v>
      </c>
      <c r="F112" s="12">
        <v>1971730.95</v>
      </c>
      <c r="G112" s="13">
        <v>43281</v>
      </c>
    </row>
    <row r="113" spans="1:7" ht="36.75" customHeight="1" x14ac:dyDescent="0.25">
      <c r="A113" s="7">
        <v>43074</v>
      </c>
      <c r="B113" s="8" t="s">
        <v>669</v>
      </c>
      <c r="C113" s="9" t="s">
        <v>1943</v>
      </c>
      <c r="D113" s="10" t="s">
        <v>1213</v>
      </c>
      <c r="E113" s="11" t="s">
        <v>1203</v>
      </c>
      <c r="F113" s="12">
        <v>983716.16</v>
      </c>
      <c r="G113" s="13">
        <v>43281</v>
      </c>
    </row>
    <row r="114" spans="1:7" ht="36.75" customHeight="1" x14ac:dyDescent="0.25">
      <c r="A114" s="7">
        <v>43074</v>
      </c>
      <c r="B114" s="8" t="s">
        <v>744</v>
      </c>
      <c r="C114" s="9" t="s">
        <v>1810</v>
      </c>
      <c r="D114" s="10" t="s">
        <v>1255</v>
      </c>
      <c r="E114" s="11" t="s">
        <v>1203</v>
      </c>
      <c r="F114" s="12">
        <v>94705.43</v>
      </c>
      <c r="G114" s="13">
        <v>43281</v>
      </c>
    </row>
    <row r="115" spans="1:7" ht="36.75" customHeight="1" x14ac:dyDescent="0.25">
      <c r="A115" s="7">
        <v>43075</v>
      </c>
      <c r="B115" s="8" t="s">
        <v>204</v>
      </c>
      <c r="C115" s="9" t="s">
        <v>1648</v>
      </c>
      <c r="D115" s="10" t="s">
        <v>1227</v>
      </c>
      <c r="E115" s="11" t="s">
        <v>1203</v>
      </c>
      <c r="F115" s="12">
        <f>59400*53.1</f>
        <v>3154140</v>
      </c>
      <c r="G115" s="13">
        <v>43281</v>
      </c>
    </row>
    <row r="116" spans="1:7" ht="36.75" customHeight="1" x14ac:dyDescent="0.25">
      <c r="A116" s="7">
        <v>43075</v>
      </c>
      <c r="B116" s="8" t="s">
        <v>377</v>
      </c>
      <c r="C116" s="9" t="s">
        <v>1764</v>
      </c>
      <c r="D116" s="10" t="s">
        <v>1215</v>
      </c>
      <c r="E116" s="11" t="s">
        <v>1203</v>
      </c>
      <c r="F116" s="12">
        <v>1092189.1200000001</v>
      </c>
      <c r="G116" s="13">
        <v>43281</v>
      </c>
    </row>
    <row r="117" spans="1:7" ht="36.75" customHeight="1" x14ac:dyDescent="0.25">
      <c r="A117" s="7">
        <v>43076</v>
      </c>
      <c r="B117" s="8" t="s">
        <v>17</v>
      </c>
      <c r="C117" s="9" t="s">
        <v>1468</v>
      </c>
      <c r="D117" s="10" t="s">
        <v>1215</v>
      </c>
      <c r="E117" s="11" t="s">
        <v>1203</v>
      </c>
      <c r="F117" s="12">
        <v>733193</v>
      </c>
      <c r="G117" s="13">
        <v>43281</v>
      </c>
    </row>
    <row r="118" spans="1:7" ht="36.75" customHeight="1" x14ac:dyDescent="0.25">
      <c r="A118" s="7">
        <v>43076</v>
      </c>
      <c r="B118" s="8" t="s">
        <v>250</v>
      </c>
      <c r="C118" s="9" t="s">
        <v>1560</v>
      </c>
      <c r="D118" s="10" t="s">
        <v>1215</v>
      </c>
      <c r="E118" s="11" t="s">
        <v>1203</v>
      </c>
      <c r="F118" s="12">
        <v>412211.76</v>
      </c>
      <c r="G118" s="13">
        <v>43281</v>
      </c>
    </row>
    <row r="119" spans="1:7" ht="36.75" customHeight="1" x14ac:dyDescent="0.25">
      <c r="A119" s="7">
        <v>43076</v>
      </c>
      <c r="B119" s="8" t="s">
        <v>851</v>
      </c>
      <c r="C119" s="9" t="s">
        <v>2094</v>
      </c>
      <c r="D119" s="10" t="s">
        <v>1215</v>
      </c>
      <c r="E119" s="11" t="s">
        <v>1203</v>
      </c>
      <c r="F119" s="12">
        <v>2082318.86</v>
      </c>
      <c r="G119" s="13">
        <v>43281</v>
      </c>
    </row>
    <row r="120" spans="1:7" ht="36.75" customHeight="1" x14ac:dyDescent="0.25">
      <c r="A120" s="7">
        <v>43076</v>
      </c>
      <c r="B120" s="8" t="s">
        <v>878</v>
      </c>
      <c r="C120" s="9" t="s">
        <v>1719</v>
      </c>
      <c r="D120" s="10" t="s">
        <v>1317</v>
      </c>
      <c r="E120" s="11" t="s">
        <v>1203</v>
      </c>
      <c r="F120" s="12">
        <v>735244.93</v>
      </c>
      <c r="G120" s="13">
        <v>43281</v>
      </c>
    </row>
    <row r="121" spans="1:7" ht="36.75" customHeight="1" x14ac:dyDescent="0.25">
      <c r="A121" s="7">
        <v>43077</v>
      </c>
      <c r="B121" s="8" t="s">
        <v>23</v>
      </c>
      <c r="C121" s="9" t="s">
        <v>1475</v>
      </c>
      <c r="D121" s="10" t="s">
        <v>1223</v>
      </c>
      <c r="E121" s="11" t="s">
        <v>1203</v>
      </c>
      <c r="F121" s="12">
        <v>397424</v>
      </c>
      <c r="G121" s="13">
        <v>43281</v>
      </c>
    </row>
    <row r="122" spans="1:7" ht="36.75" customHeight="1" x14ac:dyDescent="0.25">
      <c r="A122" s="7">
        <v>43077</v>
      </c>
      <c r="B122" s="8" t="s">
        <v>23</v>
      </c>
      <c r="C122" s="9" t="s">
        <v>1476</v>
      </c>
      <c r="D122" s="10" t="s">
        <v>1218</v>
      </c>
      <c r="E122" s="11" t="s">
        <v>1203</v>
      </c>
      <c r="F122" s="12">
        <v>385152</v>
      </c>
      <c r="G122" s="13">
        <v>43281</v>
      </c>
    </row>
    <row r="123" spans="1:7" ht="36.75" customHeight="1" x14ac:dyDescent="0.25">
      <c r="A123" s="7">
        <v>43077</v>
      </c>
      <c r="B123" s="8" t="s">
        <v>152</v>
      </c>
      <c r="C123" s="9" t="s">
        <v>1529</v>
      </c>
      <c r="D123" s="10" t="s">
        <v>1222</v>
      </c>
      <c r="E123" s="11" t="s">
        <v>1203</v>
      </c>
      <c r="F123" s="12">
        <v>183938.4</v>
      </c>
      <c r="G123" s="13">
        <v>43281</v>
      </c>
    </row>
    <row r="124" spans="1:7" ht="36.75" customHeight="1" x14ac:dyDescent="0.25">
      <c r="A124" s="7">
        <v>43077</v>
      </c>
      <c r="B124" s="8" t="s">
        <v>209</v>
      </c>
      <c r="C124" s="9" t="s">
        <v>1492</v>
      </c>
      <c r="D124" s="10" t="s">
        <v>1215</v>
      </c>
      <c r="E124" s="11" t="s">
        <v>1203</v>
      </c>
      <c r="F124" s="12">
        <v>1195616.1200000001</v>
      </c>
      <c r="G124" s="13">
        <v>43281</v>
      </c>
    </row>
    <row r="125" spans="1:7" ht="36.75" customHeight="1" x14ac:dyDescent="0.25">
      <c r="A125" s="7">
        <v>43077</v>
      </c>
      <c r="B125" s="8" t="s">
        <v>214</v>
      </c>
      <c r="C125" s="9" t="s">
        <v>1655</v>
      </c>
      <c r="D125" s="10" t="s">
        <v>1215</v>
      </c>
      <c r="E125" s="11" t="s">
        <v>1203</v>
      </c>
      <c r="F125" s="12">
        <v>666936</v>
      </c>
      <c r="G125" s="13">
        <v>43281</v>
      </c>
    </row>
    <row r="126" spans="1:7" ht="36.75" customHeight="1" x14ac:dyDescent="0.25">
      <c r="A126" s="7">
        <v>43080</v>
      </c>
      <c r="B126" s="8" t="s">
        <v>816</v>
      </c>
      <c r="C126" s="9" t="s">
        <v>2000</v>
      </c>
      <c r="D126" s="10" t="s">
        <v>1220</v>
      </c>
      <c r="E126" s="11" t="s">
        <v>1203</v>
      </c>
      <c r="F126" s="12">
        <v>420646.40000000002</v>
      </c>
      <c r="G126" s="13">
        <v>43281</v>
      </c>
    </row>
    <row r="127" spans="1:7" ht="36.75" customHeight="1" x14ac:dyDescent="0.25">
      <c r="A127" s="7">
        <v>43080</v>
      </c>
      <c r="B127" s="8" t="s">
        <v>884</v>
      </c>
      <c r="C127" s="9" t="s">
        <v>2112</v>
      </c>
      <c r="D127" s="10" t="s">
        <v>1214</v>
      </c>
      <c r="E127" s="11" t="s">
        <v>1203</v>
      </c>
      <c r="F127" s="12">
        <v>1194419.6000000001</v>
      </c>
      <c r="G127" s="13">
        <v>43281</v>
      </c>
    </row>
    <row r="128" spans="1:7" ht="36.75" customHeight="1" x14ac:dyDescent="0.25">
      <c r="A128" s="7">
        <v>43081</v>
      </c>
      <c r="B128" s="8" t="s">
        <v>109</v>
      </c>
      <c r="C128" s="9" t="s">
        <v>1575</v>
      </c>
      <c r="D128" s="10" t="s">
        <v>1213</v>
      </c>
      <c r="E128" s="11" t="s">
        <v>1203</v>
      </c>
      <c r="F128" s="12">
        <v>524329.26</v>
      </c>
      <c r="G128" s="13">
        <v>43281</v>
      </c>
    </row>
    <row r="129" spans="1:7" ht="36.75" customHeight="1" x14ac:dyDescent="0.25">
      <c r="A129" s="7">
        <v>43081</v>
      </c>
      <c r="B129" s="8" t="s">
        <v>543</v>
      </c>
      <c r="C129" s="9" t="s">
        <v>1864</v>
      </c>
      <c r="D129" s="10" t="s">
        <v>1215</v>
      </c>
      <c r="E129" s="11" t="s">
        <v>1203</v>
      </c>
      <c r="F129" s="12">
        <v>802872</v>
      </c>
      <c r="G129" s="13">
        <v>43281</v>
      </c>
    </row>
    <row r="130" spans="1:7" ht="36.75" customHeight="1" x14ac:dyDescent="0.25">
      <c r="A130" s="7">
        <v>43081</v>
      </c>
      <c r="B130" s="8" t="s">
        <v>728</v>
      </c>
      <c r="C130" s="9" t="s">
        <v>1624</v>
      </c>
      <c r="D130" s="10" t="s">
        <v>1215</v>
      </c>
      <c r="E130" s="11" t="s">
        <v>1203</v>
      </c>
      <c r="F130" s="12">
        <v>3595632.28</v>
      </c>
      <c r="G130" s="13">
        <v>43281</v>
      </c>
    </row>
    <row r="131" spans="1:7" ht="36.75" customHeight="1" x14ac:dyDescent="0.25">
      <c r="A131" s="7">
        <v>43081</v>
      </c>
      <c r="B131" s="8" t="s">
        <v>802</v>
      </c>
      <c r="C131" s="9" t="s">
        <v>1470</v>
      </c>
      <c r="D131" s="10" t="s">
        <v>1228</v>
      </c>
      <c r="E131" s="11" t="s">
        <v>1203</v>
      </c>
      <c r="F131" s="12">
        <v>525118.16</v>
      </c>
      <c r="G131" s="13">
        <v>43281</v>
      </c>
    </row>
    <row r="132" spans="1:7" ht="36.75" customHeight="1" x14ac:dyDescent="0.25">
      <c r="A132" s="7">
        <v>43082</v>
      </c>
      <c r="B132" s="8" t="s">
        <v>93</v>
      </c>
      <c r="C132" s="9" t="s">
        <v>1537</v>
      </c>
      <c r="D132" s="10" t="s">
        <v>1215</v>
      </c>
      <c r="E132" s="11" t="s">
        <v>1203</v>
      </c>
      <c r="F132" s="12">
        <v>1193559.3799999999</v>
      </c>
      <c r="G132" s="13">
        <v>43281</v>
      </c>
    </row>
    <row r="133" spans="1:7" ht="36.75" customHeight="1" x14ac:dyDescent="0.25">
      <c r="A133" s="7">
        <v>43082</v>
      </c>
      <c r="B133" s="8" t="s">
        <v>707</v>
      </c>
      <c r="C133" s="9" t="s">
        <v>1580</v>
      </c>
      <c r="D133" s="10" t="s">
        <v>1308</v>
      </c>
      <c r="E133" s="11" t="s">
        <v>1203</v>
      </c>
      <c r="F133" s="12">
        <v>430770.51</v>
      </c>
      <c r="G133" s="13">
        <v>43281</v>
      </c>
    </row>
    <row r="134" spans="1:7" ht="36.75" customHeight="1" x14ac:dyDescent="0.25">
      <c r="A134" s="7">
        <v>43084</v>
      </c>
      <c r="B134" s="8" t="s">
        <v>37</v>
      </c>
      <c r="C134" s="9" t="s">
        <v>1499</v>
      </c>
      <c r="D134" s="10" t="s">
        <v>1236</v>
      </c>
      <c r="E134" s="11" t="s">
        <v>1203</v>
      </c>
      <c r="F134" s="12">
        <v>1435756</v>
      </c>
      <c r="G134" s="13">
        <v>43281</v>
      </c>
    </row>
    <row r="135" spans="1:7" ht="36.75" customHeight="1" x14ac:dyDescent="0.25">
      <c r="A135" s="7">
        <v>43087</v>
      </c>
      <c r="B135" s="8" t="s">
        <v>42</v>
      </c>
      <c r="C135" s="9" t="s">
        <v>1509</v>
      </c>
      <c r="D135" s="10" t="s">
        <v>1237</v>
      </c>
      <c r="E135" s="11" t="s">
        <v>1203</v>
      </c>
      <c r="F135" s="12">
        <v>1246909.2</v>
      </c>
      <c r="G135" s="13">
        <v>43281</v>
      </c>
    </row>
    <row r="136" spans="1:7" ht="36.75" customHeight="1" x14ac:dyDescent="0.25">
      <c r="A136" s="7">
        <v>43087</v>
      </c>
      <c r="B136" s="8" t="s">
        <v>177</v>
      </c>
      <c r="C136" s="9" t="s">
        <v>1473</v>
      </c>
      <c r="D136" s="10" t="s">
        <v>1215</v>
      </c>
      <c r="E136" s="11" t="s">
        <v>1203</v>
      </c>
      <c r="F136" s="12">
        <v>728850.6</v>
      </c>
      <c r="G136" s="13">
        <v>43281</v>
      </c>
    </row>
    <row r="137" spans="1:7" ht="36.75" customHeight="1" x14ac:dyDescent="0.25">
      <c r="A137" s="7">
        <v>43087</v>
      </c>
      <c r="B137" s="8" t="s">
        <v>199</v>
      </c>
      <c r="C137" s="9" t="s">
        <v>1482</v>
      </c>
      <c r="D137" s="10" t="s">
        <v>1214</v>
      </c>
      <c r="E137" s="11" t="s">
        <v>1203</v>
      </c>
      <c r="F137" s="12">
        <v>1231764.24</v>
      </c>
      <c r="G137" s="13">
        <v>43281</v>
      </c>
    </row>
    <row r="138" spans="1:7" ht="36.75" customHeight="1" x14ac:dyDescent="0.25">
      <c r="A138" s="7">
        <v>43087</v>
      </c>
      <c r="B138" s="8" t="s">
        <v>707</v>
      </c>
      <c r="C138" s="9" t="s">
        <v>1521</v>
      </c>
      <c r="D138" s="10" t="s">
        <v>1275</v>
      </c>
      <c r="E138" s="11" t="s">
        <v>1203</v>
      </c>
      <c r="F138" s="12">
        <v>1075859.83</v>
      </c>
      <c r="G138" s="13">
        <v>43281</v>
      </c>
    </row>
    <row r="139" spans="1:7" ht="36.75" customHeight="1" x14ac:dyDescent="0.25">
      <c r="A139" s="7">
        <v>43088</v>
      </c>
      <c r="B139" s="8" t="s">
        <v>169</v>
      </c>
      <c r="C139" s="9" t="s">
        <v>1625</v>
      </c>
      <c r="D139" s="10" t="s">
        <v>1244</v>
      </c>
      <c r="E139" s="11" t="s">
        <v>1203</v>
      </c>
      <c r="F139" s="12">
        <v>286787.20000000001</v>
      </c>
      <c r="G139" s="13">
        <v>43281</v>
      </c>
    </row>
    <row r="140" spans="1:7" ht="36.75" customHeight="1" x14ac:dyDescent="0.25">
      <c r="A140" s="7">
        <v>43088</v>
      </c>
      <c r="B140" s="8" t="s">
        <v>709</v>
      </c>
      <c r="C140" s="9" t="s">
        <v>1666</v>
      </c>
      <c r="D140" s="10" t="s">
        <v>1235</v>
      </c>
      <c r="E140" s="11" t="s">
        <v>1203</v>
      </c>
      <c r="F140" s="12">
        <v>943236.53</v>
      </c>
      <c r="G140" s="13">
        <v>43281</v>
      </c>
    </row>
    <row r="141" spans="1:7" ht="36.75" customHeight="1" x14ac:dyDescent="0.25">
      <c r="A141" s="7">
        <v>43088</v>
      </c>
      <c r="B141" s="8" t="s">
        <v>709</v>
      </c>
      <c r="C141" s="9" t="s">
        <v>1510</v>
      </c>
      <c r="D141" s="10" t="s">
        <v>1236</v>
      </c>
      <c r="E141" s="11" t="s">
        <v>1203</v>
      </c>
      <c r="F141" s="12">
        <v>943236.53</v>
      </c>
      <c r="G141" s="13">
        <v>43281</v>
      </c>
    </row>
    <row r="142" spans="1:7" ht="36.75" customHeight="1" x14ac:dyDescent="0.25">
      <c r="A142" s="7">
        <v>43088</v>
      </c>
      <c r="B142" s="8" t="s">
        <v>734</v>
      </c>
      <c r="C142" s="9" t="s">
        <v>2016</v>
      </c>
      <c r="D142" s="10" t="s">
        <v>1227</v>
      </c>
      <c r="E142" s="11" t="s">
        <v>1203</v>
      </c>
      <c r="F142" s="12">
        <v>1662845.38</v>
      </c>
      <c r="G142" s="13">
        <v>43281</v>
      </c>
    </row>
    <row r="143" spans="1:7" ht="36.75" customHeight="1" x14ac:dyDescent="0.25">
      <c r="A143" s="7">
        <v>43089</v>
      </c>
      <c r="B143" s="8" t="s">
        <v>183</v>
      </c>
      <c r="C143" s="9" t="s">
        <v>1494</v>
      </c>
      <c r="D143" s="10" t="s">
        <v>1242</v>
      </c>
      <c r="E143" s="11" t="s">
        <v>1203</v>
      </c>
      <c r="F143" s="12">
        <v>427274.04</v>
      </c>
      <c r="G143" s="13">
        <v>43281</v>
      </c>
    </row>
    <row r="144" spans="1:7" ht="36.75" customHeight="1" x14ac:dyDescent="0.25">
      <c r="A144" s="7">
        <v>43089</v>
      </c>
      <c r="B144" s="8" t="s">
        <v>374</v>
      </c>
      <c r="C144" s="9" t="s">
        <v>1762</v>
      </c>
      <c r="D144" s="10" t="s">
        <v>1215</v>
      </c>
      <c r="E144" s="11" t="s">
        <v>1203</v>
      </c>
      <c r="F144" s="12">
        <v>1535270.86</v>
      </c>
      <c r="G144" s="13">
        <v>43281</v>
      </c>
    </row>
    <row r="145" spans="1:7" ht="36.75" customHeight="1" x14ac:dyDescent="0.25">
      <c r="A145" s="7">
        <v>43089</v>
      </c>
      <c r="B145" s="8" t="s">
        <v>532</v>
      </c>
      <c r="C145" s="9" t="s">
        <v>1854</v>
      </c>
      <c r="D145" s="10" t="s">
        <v>1215</v>
      </c>
      <c r="E145" s="11" t="s">
        <v>1203</v>
      </c>
      <c r="F145" s="12">
        <v>1690784.24</v>
      </c>
      <c r="G145" s="13">
        <v>43281</v>
      </c>
    </row>
    <row r="146" spans="1:7" ht="36.75" customHeight="1" x14ac:dyDescent="0.25">
      <c r="A146" s="7">
        <v>43089</v>
      </c>
      <c r="B146" s="8" t="s">
        <v>534</v>
      </c>
      <c r="C146" s="9" t="s">
        <v>1470</v>
      </c>
      <c r="D146" s="10" t="s">
        <v>1227</v>
      </c>
      <c r="E146" s="11" t="s">
        <v>1203</v>
      </c>
      <c r="F146" s="12">
        <v>1116196.22</v>
      </c>
      <c r="G146" s="13">
        <v>43281</v>
      </c>
    </row>
    <row r="147" spans="1:7" ht="36.75" customHeight="1" x14ac:dyDescent="0.25">
      <c r="A147" s="7">
        <v>43089</v>
      </c>
      <c r="B147" s="8" t="s">
        <v>633</v>
      </c>
      <c r="C147" s="9" t="s">
        <v>1922</v>
      </c>
      <c r="D147" s="10" t="s">
        <v>1215</v>
      </c>
      <c r="E147" s="11" t="s">
        <v>1203</v>
      </c>
      <c r="F147" s="12">
        <v>660431.84</v>
      </c>
      <c r="G147" s="13">
        <v>43281</v>
      </c>
    </row>
    <row r="148" spans="1:7" ht="36.75" customHeight="1" x14ac:dyDescent="0.25">
      <c r="A148" s="7">
        <v>43089</v>
      </c>
      <c r="B148" s="8" t="s">
        <v>705</v>
      </c>
      <c r="C148" s="9" t="s">
        <v>1969</v>
      </c>
      <c r="D148" s="10" t="s">
        <v>1215</v>
      </c>
      <c r="E148" s="11" t="s">
        <v>1203</v>
      </c>
      <c r="F148" s="12">
        <v>639446.72</v>
      </c>
      <c r="G148" s="13">
        <v>43281</v>
      </c>
    </row>
    <row r="149" spans="1:7" ht="36.75" customHeight="1" x14ac:dyDescent="0.25">
      <c r="A149" s="7">
        <v>43090</v>
      </c>
      <c r="B149" s="8" t="s">
        <v>218</v>
      </c>
      <c r="C149" s="9" t="s">
        <v>1479</v>
      </c>
      <c r="D149" s="10" t="s">
        <v>1238</v>
      </c>
      <c r="E149" s="11" t="s">
        <v>1203</v>
      </c>
      <c r="F149" s="12">
        <v>719974.22</v>
      </c>
      <c r="G149" s="13">
        <v>43281</v>
      </c>
    </row>
    <row r="150" spans="1:7" ht="36.75" customHeight="1" x14ac:dyDescent="0.25">
      <c r="A150" s="7">
        <v>43090</v>
      </c>
      <c r="B150" s="8" t="s">
        <v>853</v>
      </c>
      <c r="C150" s="9" t="s">
        <v>2098</v>
      </c>
      <c r="D150" s="10" t="s">
        <v>1218</v>
      </c>
      <c r="E150" s="11" t="s">
        <v>1203</v>
      </c>
      <c r="F150" s="12">
        <v>564040</v>
      </c>
      <c r="G150" s="13">
        <v>43281</v>
      </c>
    </row>
    <row r="151" spans="1:7" ht="36.75" customHeight="1" x14ac:dyDescent="0.25">
      <c r="A151" s="7">
        <v>43091</v>
      </c>
      <c r="B151" s="8" t="s">
        <v>216</v>
      </c>
      <c r="C151" s="9" t="s">
        <v>1568</v>
      </c>
      <c r="D151" s="10" t="s">
        <v>1227</v>
      </c>
      <c r="E151" s="11" t="s">
        <v>1203</v>
      </c>
      <c r="F151" s="12">
        <f>4102*53.1</f>
        <v>217816.2</v>
      </c>
      <c r="G151" s="13">
        <v>43281</v>
      </c>
    </row>
    <row r="152" spans="1:7" ht="36.75" customHeight="1" x14ac:dyDescent="0.25">
      <c r="A152" s="7">
        <v>43091</v>
      </c>
      <c r="B152" s="8" t="s">
        <v>255</v>
      </c>
      <c r="C152" s="9" t="s">
        <v>1514</v>
      </c>
      <c r="D152" s="10" t="s">
        <v>1214</v>
      </c>
      <c r="E152" s="11" t="s">
        <v>1203</v>
      </c>
      <c r="F152" s="12">
        <v>472313.88</v>
      </c>
      <c r="G152" s="13">
        <v>43281</v>
      </c>
    </row>
    <row r="153" spans="1:7" ht="36.75" customHeight="1" x14ac:dyDescent="0.25">
      <c r="A153" s="7">
        <v>43091</v>
      </c>
      <c r="B153" s="8" t="s">
        <v>265</v>
      </c>
      <c r="C153" s="9" t="s">
        <v>1691</v>
      </c>
      <c r="D153" s="10" t="s">
        <v>1214</v>
      </c>
      <c r="E153" s="11" t="s">
        <v>1203</v>
      </c>
      <c r="F153" s="12">
        <v>2541302.2799999998</v>
      </c>
      <c r="G153" s="13">
        <v>43281</v>
      </c>
    </row>
    <row r="154" spans="1:7" ht="36.75" customHeight="1" x14ac:dyDescent="0.25">
      <c r="A154" s="7">
        <v>43091</v>
      </c>
      <c r="B154" s="8" t="s">
        <v>428</v>
      </c>
      <c r="C154" s="9" t="s">
        <v>1623</v>
      </c>
      <c r="D154" s="10" t="s">
        <v>1281</v>
      </c>
      <c r="E154" s="11" t="s">
        <v>1203</v>
      </c>
      <c r="F154" s="12">
        <v>1376249.52</v>
      </c>
      <c r="G154" s="13">
        <v>43281</v>
      </c>
    </row>
    <row r="155" spans="1:7" ht="36.75" customHeight="1" x14ac:dyDescent="0.25">
      <c r="A155" s="7">
        <v>43091</v>
      </c>
      <c r="B155" s="8" t="s">
        <v>459</v>
      </c>
      <c r="C155" s="9" t="s">
        <v>1517</v>
      </c>
      <c r="D155" s="10" t="s">
        <v>1227</v>
      </c>
      <c r="E155" s="11" t="s">
        <v>1203</v>
      </c>
      <c r="F155" s="12">
        <v>81774</v>
      </c>
      <c r="G155" s="13">
        <v>43281</v>
      </c>
    </row>
    <row r="156" spans="1:7" ht="36.75" customHeight="1" x14ac:dyDescent="0.25">
      <c r="A156" s="7">
        <v>43091</v>
      </c>
      <c r="B156" s="8" t="s">
        <v>512</v>
      </c>
      <c r="C156" s="9" t="s">
        <v>1615</v>
      </c>
      <c r="D156" s="10" t="s">
        <v>1215</v>
      </c>
      <c r="E156" s="11" t="s">
        <v>1203</v>
      </c>
      <c r="F156" s="12">
        <v>1022106.56</v>
      </c>
      <c r="G156" s="13">
        <v>43281</v>
      </c>
    </row>
    <row r="157" spans="1:7" ht="36.75" customHeight="1" x14ac:dyDescent="0.25">
      <c r="A157" s="7">
        <v>43091</v>
      </c>
      <c r="B157" s="8" t="s">
        <v>577</v>
      </c>
      <c r="C157" s="9" t="s">
        <v>1563</v>
      </c>
      <c r="D157" s="10" t="s">
        <v>1215</v>
      </c>
      <c r="E157" s="11" t="s">
        <v>1203</v>
      </c>
      <c r="F157" s="12">
        <v>371487.6</v>
      </c>
      <c r="G157" s="13">
        <v>43281</v>
      </c>
    </row>
    <row r="158" spans="1:7" ht="36.75" customHeight="1" x14ac:dyDescent="0.25">
      <c r="A158" s="7">
        <v>43091</v>
      </c>
      <c r="B158" s="8" t="s">
        <v>684</v>
      </c>
      <c r="C158" s="9" t="s">
        <v>1956</v>
      </c>
      <c r="D158" s="10" t="s">
        <v>1247</v>
      </c>
      <c r="E158" s="11" t="s">
        <v>1203</v>
      </c>
      <c r="F158" s="12">
        <v>923790.34</v>
      </c>
      <c r="G158" s="13">
        <v>43281</v>
      </c>
    </row>
    <row r="159" spans="1:7" ht="36.75" customHeight="1" x14ac:dyDescent="0.25">
      <c r="A159" s="7">
        <v>43091</v>
      </c>
      <c r="B159" s="8" t="s">
        <v>705</v>
      </c>
      <c r="C159" s="9" t="s">
        <v>1970</v>
      </c>
      <c r="D159" s="10" t="s">
        <v>1249</v>
      </c>
      <c r="E159" s="11" t="s">
        <v>1203</v>
      </c>
      <c r="F159" s="12">
        <v>1519037.52</v>
      </c>
      <c r="G159" s="13">
        <v>43281</v>
      </c>
    </row>
    <row r="160" spans="1:7" ht="36.75" customHeight="1" x14ac:dyDescent="0.25">
      <c r="A160" s="7">
        <v>43095</v>
      </c>
      <c r="B160" s="8" t="s">
        <v>83</v>
      </c>
      <c r="C160" s="9" t="s">
        <v>1512</v>
      </c>
      <c r="D160" s="10" t="s">
        <v>1216</v>
      </c>
      <c r="E160" s="11" t="s">
        <v>1203</v>
      </c>
      <c r="F160" s="12">
        <v>364974.36</v>
      </c>
      <c r="G160" s="13">
        <v>43281</v>
      </c>
    </row>
    <row r="161" spans="1:7" ht="36.75" customHeight="1" x14ac:dyDescent="0.25">
      <c r="A161" s="7">
        <v>43095</v>
      </c>
      <c r="B161" s="8" t="s">
        <v>84</v>
      </c>
      <c r="C161" s="9" t="s">
        <v>1555</v>
      </c>
      <c r="D161" s="10" t="s">
        <v>1227</v>
      </c>
      <c r="E161" s="11" t="s">
        <v>1203</v>
      </c>
      <c r="F161" s="12">
        <f>4019*50.74</f>
        <v>203924.06</v>
      </c>
      <c r="G161" s="13">
        <v>43281</v>
      </c>
    </row>
    <row r="162" spans="1:7" ht="36.75" customHeight="1" x14ac:dyDescent="0.25">
      <c r="A162" s="7">
        <v>43095</v>
      </c>
      <c r="B162" s="8" t="s">
        <v>268</v>
      </c>
      <c r="C162" s="9" t="s">
        <v>1470</v>
      </c>
      <c r="D162" s="10" t="s">
        <v>1215</v>
      </c>
      <c r="E162" s="11" t="s">
        <v>1203</v>
      </c>
      <c r="F162" s="12">
        <v>667998</v>
      </c>
      <c r="G162" s="13">
        <v>43281</v>
      </c>
    </row>
    <row r="163" spans="1:7" ht="36.75" customHeight="1" x14ac:dyDescent="0.25">
      <c r="A163" s="7">
        <v>43095</v>
      </c>
      <c r="B163" s="8" t="s">
        <v>710</v>
      </c>
      <c r="C163" s="9" t="s">
        <v>1562</v>
      </c>
      <c r="D163" s="10" t="s">
        <v>1214</v>
      </c>
      <c r="E163" s="11" t="s">
        <v>1203</v>
      </c>
      <c r="F163" s="12">
        <v>964431.7</v>
      </c>
      <c r="G163" s="13">
        <v>43281</v>
      </c>
    </row>
    <row r="164" spans="1:7" ht="36.75" customHeight="1" x14ac:dyDescent="0.25">
      <c r="A164" s="7">
        <v>43095</v>
      </c>
      <c r="B164" s="8" t="s">
        <v>777</v>
      </c>
      <c r="C164" s="9" t="s">
        <v>1907</v>
      </c>
      <c r="D164" s="10" t="s">
        <v>1215</v>
      </c>
      <c r="E164" s="11" t="s">
        <v>1203</v>
      </c>
      <c r="F164" s="12">
        <v>454341.3</v>
      </c>
      <c r="G164" s="13">
        <v>43281</v>
      </c>
    </row>
    <row r="165" spans="1:7" ht="36.75" customHeight="1" x14ac:dyDescent="0.25">
      <c r="A165" s="7">
        <v>43095</v>
      </c>
      <c r="B165" s="8" t="s">
        <v>846</v>
      </c>
      <c r="C165" s="9" t="s">
        <v>1761</v>
      </c>
      <c r="D165" s="10" t="s">
        <v>1213</v>
      </c>
      <c r="E165" s="11" t="s">
        <v>1203</v>
      </c>
      <c r="F165" s="12">
        <v>663971.23</v>
      </c>
      <c r="G165" s="13">
        <v>43281</v>
      </c>
    </row>
    <row r="166" spans="1:7" ht="36.75" customHeight="1" x14ac:dyDescent="0.25">
      <c r="A166" s="7">
        <v>43096</v>
      </c>
      <c r="B166" s="8" t="s">
        <v>34</v>
      </c>
      <c r="C166" s="9" t="s">
        <v>1473</v>
      </c>
      <c r="D166" s="10" t="s">
        <v>1234</v>
      </c>
      <c r="E166" s="11" t="s">
        <v>1203</v>
      </c>
      <c r="F166" s="12">
        <v>568160.05000000005</v>
      </c>
      <c r="G166" s="13">
        <v>43281</v>
      </c>
    </row>
    <row r="167" spans="1:7" ht="36.75" customHeight="1" x14ac:dyDescent="0.25">
      <c r="A167" s="7">
        <v>43096</v>
      </c>
      <c r="B167" s="8" t="s">
        <v>317</v>
      </c>
      <c r="C167" s="9" t="s">
        <v>1559</v>
      </c>
      <c r="D167" s="10" t="s">
        <v>1216</v>
      </c>
      <c r="E167" s="11" t="s">
        <v>1203</v>
      </c>
      <c r="F167" s="12">
        <v>559738.81999999995</v>
      </c>
      <c r="G167" s="13">
        <v>43281</v>
      </c>
    </row>
    <row r="168" spans="1:7" ht="36.75" customHeight="1" x14ac:dyDescent="0.25">
      <c r="A168" s="7">
        <v>43096</v>
      </c>
      <c r="B168" s="8" t="s">
        <v>560</v>
      </c>
      <c r="C168" s="9" t="s">
        <v>1585</v>
      </c>
      <c r="D168" s="10" t="s">
        <v>1216</v>
      </c>
      <c r="E168" s="11" t="s">
        <v>1203</v>
      </c>
      <c r="F168" s="12">
        <v>771598.15</v>
      </c>
      <c r="G168" s="13">
        <v>43281</v>
      </c>
    </row>
    <row r="169" spans="1:7" ht="36.75" customHeight="1" x14ac:dyDescent="0.25">
      <c r="A169" s="7">
        <v>43096</v>
      </c>
      <c r="B169" s="8" t="s">
        <v>701</v>
      </c>
      <c r="C169" s="9" t="s">
        <v>1964</v>
      </c>
      <c r="D169" s="10" t="s">
        <v>1215</v>
      </c>
      <c r="E169" s="11" t="s">
        <v>1203</v>
      </c>
      <c r="F169" s="12">
        <v>2287817.04</v>
      </c>
      <c r="G169" s="13">
        <v>43281</v>
      </c>
    </row>
    <row r="170" spans="1:7" ht="36.75" customHeight="1" x14ac:dyDescent="0.25">
      <c r="A170" s="7">
        <v>43096</v>
      </c>
      <c r="B170" s="8" t="s">
        <v>861</v>
      </c>
      <c r="C170" s="9" t="s">
        <v>1481</v>
      </c>
      <c r="D170" s="10" t="s">
        <v>1215</v>
      </c>
      <c r="E170" s="11" t="s">
        <v>1203</v>
      </c>
      <c r="F170" s="12">
        <v>226767.68</v>
      </c>
      <c r="G170" s="13">
        <v>43281</v>
      </c>
    </row>
    <row r="171" spans="1:7" ht="36.75" customHeight="1" x14ac:dyDescent="0.25">
      <c r="A171" s="7">
        <v>43097</v>
      </c>
      <c r="B171" s="8" t="s">
        <v>424</v>
      </c>
      <c r="C171" s="9" t="s">
        <v>1585</v>
      </c>
      <c r="D171" s="10" t="s">
        <v>1215</v>
      </c>
      <c r="E171" s="11" t="s">
        <v>1203</v>
      </c>
      <c r="F171" s="12">
        <v>924482.8</v>
      </c>
      <c r="G171" s="13">
        <v>43281</v>
      </c>
    </row>
    <row r="172" spans="1:7" ht="36.75" customHeight="1" x14ac:dyDescent="0.25">
      <c r="A172" s="7">
        <v>43098</v>
      </c>
      <c r="B172" s="8" t="s">
        <v>90</v>
      </c>
      <c r="C172" s="9" t="s">
        <v>1555</v>
      </c>
      <c r="D172" s="10" t="s">
        <v>1215</v>
      </c>
      <c r="E172" s="11" t="s">
        <v>1203</v>
      </c>
      <c r="F172" s="12">
        <v>1068796.8</v>
      </c>
      <c r="G172" s="13">
        <v>43281</v>
      </c>
    </row>
    <row r="173" spans="1:7" ht="36.75" customHeight="1" x14ac:dyDescent="0.25">
      <c r="A173" s="7">
        <v>43098</v>
      </c>
      <c r="B173" s="8" t="s">
        <v>346</v>
      </c>
      <c r="C173" s="9" t="s">
        <v>1528</v>
      </c>
      <c r="D173" s="10" t="s">
        <v>1215</v>
      </c>
      <c r="E173" s="11" t="s">
        <v>1203</v>
      </c>
      <c r="F173" s="12">
        <v>131631.01999999999</v>
      </c>
      <c r="G173" s="13">
        <v>43281</v>
      </c>
    </row>
    <row r="174" spans="1:7" ht="36.75" customHeight="1" x14ac:dyDescent="0.25">
      <c r="A174" s="7">
        <v>43102</v>
      </c>
      <c r="B174" s="8" t="s">
        <v>276</v>
      </c>
      <c r="C174" s="9" t="s">
        <v>1467</v>
      </c>
      <c r="D174" s="10" t="s">
        <v>1246</v>
      </c>
      <c r="E174" s="11" t="s">
        <v>1203</v>
      </c>
      <c r="F174" s="12">
        <v>728053.79</v>
      </c>
      <c r="G174" s="13">
        <v>43281</v>
      </c>
    </row>
    <row r="175" spans="1:7" ht="36.75" customHeight="1" x14ac:dyDescent="0.25">
      <c r="A175" s="7">
        <v>43102</v>
      </c>
      <c r="B175" s="8" t="s">
        <v>416</v>
      </c>
      <c r="C175" s="9" t="s">
        <v>1546</v>
      </c>
      <c r="D175" s="10" t="s">
        <v>1264</v>
      </c>
      <c r="E175" s="11" t="s">
        <v>1203</v>
      </c>
      <c r="F175" s="12">
        <v>205385.28</v>
      </c>
      <c r="G175" s="13">
        <v>43281</v>
      </c>
    </row>
    <row r="176" spans="1:7" ht="36.75" customHeight="1" x14ac:dyDescent="0.25">
      <c r="A176" s="7">
        <v>43102</v>
      </c>
      <c r="B176" s="8" t="s">
        <v>564</v>
      </c>
      <c r="C176" s="9" t="s">
        <v>1877</v>
      </c>
      <c r="D176" s="10" t="s">
        <v>1227</v>
      </c>
      <c r="E176" s="11" t="s">
        <v>1203</v>
      </c>
      <c r="F176" s="12">
        <v>2004401.1</v>
      </c>
      <c r="G176" s="13">
        <v>43281</v>
      </c>
    </row>
    <row r="177" spans="1:7" ht="36.75" customHeight="1" x14ac:dyDescent="0.25">
      <c r="A177" s="7">
        <v>43103</v>
      </c>
      <c r="B177" s="8" t="s">
        <v>122</v>
      </c>
      <c r="C177" s="9" t="s">
        <v>1588</v>
      </c>
      <c r="D177" s="10" t="s">
        <v>1215</v>
      </c>
      <c r="E177" s="11" t="s">
        <v>1203</v>
      </c>
      <c r="F177" s="12">
        <v>2376255.6800000002</v>
      </c>
      <c r="G177" s="13">
        <v>43281</v>
      </c>
    </row>
    <row r="178" spans="1:7" ht="36.75" customHeight="1" x14ac:dyDescent="0.25">
      <c r="A178" s="7">
        <v>43103</v>
      </c>
      <c r="B178" s="8" t="s">
        <v>238</v>
      </c>
      <c r="C178" s="9" t="s">
        <v>1463</v>
      </c>
      <c r="D178" s="10" t="s">
        <v>1215</v>
      </c>
      <c r="E178" s="11" t="s">
        <v>1203</v>
      </c>
      <c r="F178" s="12">
        <v>386852.38</v>
      </c>
      <c r="G178" s="13">
        <v>43281</v>
      </c>
    </row>
    <row r="179" spans="1:7" ht="36.75" customHeight="1" x14ac:dyDescent="0.25">
      <c r="A179" s="7">
        <v>43103</v>
      </c>
      <c r="B179" s="8" t="s">
        <v>613</v>
      </c>
      <c r="C179" s="9" t="s">
        <v>1910</v>
      </c>
      <c r="D179" s="10" t="s">
        <v>1215</v>
      </c>
      <c r="E179" s="11" t="s">
        <v>1203</v>
      </c>
      <c r="F179" s="12">
        <v>367878.8</v>
      </c>
      <c r="G179" s="13">
        <v>43281</v>
      </c>
    </row>
    <row r="180" spans="1:7" ht="36.75" customHeight="1" x14ac:dyDescent="0.25">
      <c r="A180" s="7">
        <v>43103</v>
      </c>
      <c r="B180" s="8" t="s">
        <v>860</v>
      </c>
      <c r="C180" s="9" t="s">
        <v>1554</v>
      </c>
      <c r="D180" s="10" t="s">
        <v>1244</v>
      </c>
      <c r="E180" s="11" t="s">
        <v>1203</v>
      </c>
      <c r="F180" s="12">
        <v>416540</v>
      </c>
      <c r="G180" s="13">
        <v>43281</v>
      </c>
    </row>
    <row r="181" spans="1:7" ht="36.75" customHeight="1" x14ac:dyDescent="0.25">
      <c r="A181" s="7">
        <v>43103</v>
      </c>
      <c r="B181" s="8" t="s">
        <v>867</v>
      </c>
      <c r="C181" s="9" t="s">
        <v>2105</v>
      </c>
      <c r="D181" s="10" t="s">
        <v>1215</v>
      </c>
      <c r="E181" s="11" t="s">
        <v>1203</v>
      </c>
      <c r="F181" s="12">
        <v>799739.1</v>
      </c>
      <c r="G181" s="13">
        <v>43281</v>
      </c>
    </row>
    <row r="182" spans="1:7" ht="36.75" customHeight="1" x14ac:dyDescent="0.25">
      <c r="A182" s="7">
        <v>43103</v>
      </c>
      <c r="B182" s="8" t="s">
        <v>872</v>
      </c>
      <c r="C182" s="9" t="s">
        <v>1585</v>
      </c>
      <c r="D182" s="10" t="s">
        <v>1215</v>
      </c>
      <c r="E182" s="11" t="s">
        <v>1203</v>
      </c>
      <c r="F182" s="12">
        <v>582241.5</v>
      </c>
      <c r="G182" s="13">
        <v>43281</v>
      </c>
    </row>
    <row r="183" spans="1:7" ht="36.75" customHeight="1" x14ac:dyDescent="0.25">
      <c r="A183" s="7">
        <v>43104</v>
      </c>
      <c r="B183" s="8" t="s">
        <v>30</v>
      </c>
      <c r="C183" s="9" t="s">
        <v>1487</v>
      </c>
      <c r="D183" s="10" t="s">
        <v>1229</v>
      </c>
      <c r="E183" s="11" t="s">
        <v>1203</v>
      </c>
      <c r="F183" s="12">
        <v>952660.27</v>
      </c>
      <c r="G183" s="13">
        <v>43281</v>
      </c>
    </row>
    <row r="184" spans="1:7" ht="36.75" customHeight="1" x14ac:dyDescent="0.25">
      <c r="A184" s="7">
        <v>43104</v>
      </c>
      <c r="B184" s="8" t="s">
        <v>474</v>
      </c>
      <c r="C184" s="9" t="s">
        <v>1832</v>
      </c>
      <c r="D184" s="10" t="s">
        <v>1244</v>
      </c>
      <c r="E184" s="11" t="s">
        <v>1203</v>
      </c>
      <c r="F184" s="12">
        <v>1462497.9</v>
      </c>
      <c r="G184" s="13">
        <v>43281</v>
      </c>
    </row>
    <row r="185" spans="1:7" ht="36.75" customHeight="1" x14ac:dyDescent="0.25">
      <c r="A185" s="7">
        <v>43104</v>
      </c>
      <c r="B185" s="8" t="s">
        <v>646</v>
      </c>
      <c r="C185" s="9" t="s">
        <v>1471</v>
      </c>
      <c r="D185" s="10" t="s">
        <v>1216</v>
      </c>
      <c r="E185" s="11" t="s">
        <v>1203</v>
      </c>
      <c r="F185" s="12">
        <v>995762.82</v>
      </c>
      <c r="G185" s="13">
        <v>43281</v>
      </c>
    </row>
    <row r="186" spans="1:7" ht="36.75" customHeight="1" x14ac:dyDescent="0.25">
      <c r="A186" s="7">
        <v>43105</v>
      </c>
      <c r="B186" s="8" t="s">
        <v>517</v>
      </c>
      <c r="C186" s="9" t="s">
        <v>1845</v>
      </c>
      <c r="D186" s="10" t="s">
        <v>1215</v>
      </c>
      <c r="E186" s="11" t="s">
        <v>1203</v>
      </c>
      <c r="F186" s="12">
        <v>4352014.6399999997</v>
      </c>
      <c r="G186" s="13">
        <v>43281</v>
      </c>
    </row>
    <row r="187" spans="1:7" ht="36.75" customHeight="1" x14ac:dyDescent="0.25">
      <c r="A187" s="7">
        <v>43105</v>
      </c>
      <c r="B187" s="8" t="s">
        <v>519</v>
      </c>
      <c r="C187" s="9" t="s">
        <v>1846</v>
      </c>
      <c r="D187" s="10" t="s">
        <v>1215</v>
      </c>
      <c r="E187" s="11" t="s">
        <v>1203</v>
      </c>
      <c r="F187" s="12">
        <v>1227672</v>
      </c>
      <c r="G187" s="13">
        <v>43281</v>
      </c>
    </row>
    <row r="188" spans="1:7" ht="36.75" customHeight="1" x14ac:dyDescent="0.25">
      <c r="A188" s="7">
        <v>43105</v>
      </c>
      <c r="B188" s="8" t="s">
        <v>520</v>
      </c>
      <c r="C188" s="9" t="s">
        <v>1848</v>
      </c>
      <c r="D188" s="10" t="s">
        <v>1215</v>
      </c>
      <c r="E188" s="11" t="s">
        <v>1203</v>
      </c>
      <c r="F188" s="12">
        <v>929763.3</v>
      </c>
      <c r="G188" s="13">
        <v>43281</v>
      </c>
    </row>
    <row r="189" spans="1:7" ht="36.75" customHeight="1" x14ac:dyDescent="0.25">
      <c r="A189" s="7">
        <v>43105</v>
      </c>
      <c r="B189" s="8" t="s">
        <v>536</v>
      </c>
      <c r="C189" s="9" t="s">
        <v>1492</v>
      </c>
      <c r="D189" s="10" t="s">
        <v>1215</v>
      </c>
      <c r="E189" s="11" t="s">
        <v>1203</v>
      </c>
      <c r="F189" s="12">
        <v>639833.76</v>
      </c>
      <c r="G189" s="13">
        <v>43281</v>
      </c>
    </row>
    <row r="190" spans="1:7" ht="36.75" customHeight="1" x14ac:dyDescent="0.25">
      <c r="A190" s="7">
        <v>43105</v>
      </c>
      <c r="B190" s="8" t="s">
        <v>710</v>
      </c>
      <c r="C190" s="9" t="s">
        <v>1946</v>
      </c>
      <c r="D190" s="10" t="s">
        <v>1227</v>
      </c>
      <c r="E190" s="11" t="s">
        <v>1203</v>
      </c>
      <c r="F190" s="12">
        <v>882964.5</v>
      </c>
      <c r="G190" s="13">
        <v>43281</v>
      </c>
    </row>
    <row r="191" spans="1:7" ht="36.75" customHeight="1" x14ac:dyDescent="0.25">
      <c r="A191" s="7">
        <v>43108</v>
      </c>
      <c r="B191" s="8" t="s">
        <v>636</v>
      </c>
      <c r="C191" s="9" t="s">
        <v>1466</v>
      </c>
      <c r="D191" s="10" t="s">
        <v>1215</v>
      </c>
      <c r="E191" s="11" t="s">
        <v>1203</v>
      </c>
      <c r="F191" s="12">
        <v>727523.1</v>
      </c>
      <c r="G191" s="13">
        <v>43281</v>
      </c>
    </row>
    <row r="192" spans="1:7" ht="36.75" customHeight="1" x14ac:dyDescent="0.25">
      <c r="A192" s="7">
        <v>43108</v>
      </c>
      <c r="B192" s="8" t="s">
        <v>844</v>
      </c>
      <c r="C192" s="9" t="s">
        <v>1580</v>
      </c>
      <c r="D192" s="10" t="s">
        <v>1214</v>
      </c>
      <c r="E192" s="11" t="s">
        <v>1203</v>
      </c>
      <c r="F192" s="12">
        <v>721098</v>
      </c>
      <c r="G192" s="13">
        <v>43281</v>
      </c>
    </row>
    <row r="193" spans="1:7" ht="36.75" customHeight="1" x14ac:dyDescent="0.25">
      <c r="A193" s="7">
        <v>43108</v>
      </c>
      <c r="B193" s="8" t="s">
        <v>845</v>
      </c>
      <c r="C193" s="9" t="s">
        <v>1727</v>
      </c>
      <c r="D193" s="10" t="s">
        <v>1227</v>
      </c>
      <c r="E193" s="11" t="s">
        <v>1203</v>
      </c>
      <c r="F193" s="12">
        <v>831222.68</v>
      </c>
      <c r="G193" s="13">
        <v>43281</v>
      </c>
    </row>
    <row r="194" spans="1:7" ht="36.75" customHeight="1" x14ac:dyDescent="0.25">
      <c r="A194" s="7">
        <v>43109</v>
      </c>
      <c r="B194" s="8" t="s">
        <v>377</v>
      </c>
      <c r="C194" s="9" t="s">
        <v>1763</v>
      </c>
      <c r="D194" s="10" t="s">
        <v>1213</v>
      </c>
      <c r="E194" s="11" t="s">
        <v>1203</v>
      </c>
      <c r="F194" s="12">
        <v>268253.7</v>
      </c>
      <c r="G194" s="13">
        <v>43281</v>
      </c>
    </row>
    <row r="195" spans="1:7" ht="36.75" customHeight="1" x14ac:dyDescent="0.25">
      <c r="A195" s="7">
        <v>43109</v>
      </c>
      <c r="B195" s="8" t="s">
        <v>485</v>
      </c>
      <c r="C195" s="9" t="s">
        <v>1470</v>
      </c>
      <c r="D195" s="10" t="s">
        <v>1220</v>
      </c>
      <c r="E195" s="11" t="s">
        <v>1203</v>
      </c>
      <c r="F195" s="12">
        <v>232224</v>
      </c>
      <c r="G195" s="13">
        <v>43281</v>
      </c>
    </row>
    <row r="196" spans="1:7" ht="36.75" customHeight="1" x14ac:dyDescent="0.25">
      <c r="A196" s="7">
        <v>43109</v>
      </c>
      <c r="B196" s="8" t="s">
        <v>675</v>
      </c>
      <c r="C196" s="9" t="s">
        <v>1562</v>
      </c>
      <c r="D196" s="10" t="s">
        <v>1216</v>
      </c>
      <c r="E196" s="11" t="s">
        <v>1203</v>
      </c>
      <c r="F196" s="12">
        <v>2812943.46</v>
      </c>
      <c r="G196" s="13">
        <v>43281</v>
      </c>
    </row>
    <row r="197" spans="1:7" ht="36.75" customHeight="1" x14ac:dyDescent="0.25">
      <c r="A197" s="7">
        <v>43109</v>
      </c>
      <c r="B197" s="8" t="s">
        <v>700</v>
      </c>
      <c r="C197" s="9" t="s">
        <v>1963</v>
      </c>
      <c r="D197" s="10" t="s">
        <v>1216</v>
      </c>
      <c r="E197" s="11" t="s">
        <v>1203</v>
      </c>
      <c r="F197" s="12">
        <v>1575336.54</v>
      </c>
      <c r="G197" s="13">
        <v>43281</v>
      </c>
    </row>
    <row r="198" spans="1:7" ht="36.75" customHeight="1" x14ac:dyDescent="0.25">
      <c r="A198" s="7">
        <v>43109</v>
      </c>
      <c r="B198" s="8" t="s">
        <v>721</v>
      </c>
      <c r="C198" s="9" t="s">
        <v>1591</v>
      </c>
      <c r="D198" s="10" t="s">
        <v>1214</v>
      </c>
      <c r="E198" s="11" t="s">
        <v>1203</v>
      </c>
      <c r="F198" s="12">
        <v>609691.84</v>
      </c>
      <c r="G198" s="13">
        <v>43281</v>
      </c>
    </row>
    <row r="199" spans="1:7" ht="36.75" customHeight="1" x14ac:dyDescent="0.25">
      <c r="A199" s="7">
        <v>43109</v>
      </c>
      <c r="B199" s="8" t="s">
        <v>722</v>
      </c>
      <c r="C199" s="9" t="s">
        <v>1615</v>
      </c>
      <c r="D199" s="10" t="s">
        <v>1215</v>
      </c>
      <c r="E199" s="11" t="s">
        <v>1203</v>
      </c>
      <c r="F199" s="12">
        <v>647797.57999999996</v>
      </c>
      <c r="G199" s="13">
        <v>43281</v>
      </c>
    </row>
    <row r="200" spans="1:7" ht="36.75" customHeight="1" x14ac:dyDescent="0.25">
      <c r="A200" s="7">
        <v>43109</v>
      </c>
      <c r="B200" s="8" t="s">
        <v>723</v>
      </c>
      <c r="C200" s="9" t="s">
        <v>1562</v>
      </c>
      <c r="D200" s="10" t="s">
        <v>1214</v>
      </c>
      <c r="E200" s="11" t="s">
        <v>1203</v>
      </c>
      <c r="F200" s="12">
        <v>491824</v>
      </c>
      <c r="G200" s="13">
        <v>43281</v>
      </c>
    </row>
    <row r="201" spans="1:7" ht="36.75" customHeight="1" x14ac:dyDescent="0.25">
      <c r="A201" s="7">
        <v>43110</v>
      </c>
      <c r="B201" s="8" t="s">
        <v>115</v>
      </c>
      <c r="C201" s="9" t="s">
        <v>1520</v>
      </c>
      <c r="D201" s="10" t="s">
        <v>1252</v>
      </c>
      <c r="E201" s="11" t="s">
        <v>1203</v>
      </c>
      <c r="F201" s="12">
        <v>357970.7</v>
      </c>
      <c r="G201" s="13">
        <v>43281</v>
      </c>
    </row>
    <row r="202" spans="1:7" ht="36.75" customHeight="1" x14ac:dyDescent="0.25">
      <c r="A202" s="7">
        <v>43110</v>
      </c>
      <c r="B202" s="8" t="s">
        <v>116</v>
      </c>
      <c r="C202" s="9" t="s">
        <v>1581</v>
      </c>
      <c r="D202" s="10" t="s">
        <v>1215</v>
      </c>
      <c r="E202" s="11" t="s">
        <v>1203</v>
      </c>
      <c r="F202" s="12">
        <v>1067701.76</v>
      </c>
      <c r="G202" s="13">
        <v>43281</v>
      </c>
    </row>
    <row r="203" spans="1:7" ht="36.75" customHeight="1" x14ac:dyDescent="0.25">
      <c r="A203" s="7">
        <v>43110</v>
      </c>
      <c r="B203" s="8" t="s">
        <v>294</v>
      </c>
      <c r="C203" s="9" t="s">
        <v>1560</v>
      </c>
      <c r="D203" s="10" t="s">
        <v>1220</v>
      </c>
      <c r="E203" s="11" t="s">
        <v>1203</v>
      </c>
      <c r="F203" s="12">
        <f>19278*47.2</f>
        <v>909921.60000000009</v>
      </c>
      <c r="G203" s="13">
        <v>43281</v>
      </c>
    </row>
    <row r="204" spans="1:7" ht="36.75" customHeight="1" x14ac:dyDescent="0.25">
      <c r="A204" s="7">
        <v>43110</v>
      </c>
      <c r="B204" s="8" t="s">
        <v>653</v>
      </c>
      <c r="C204" s="9" t="s">
        <v>1492</v>
      </c>
      <c r="D204" s="10" t="s">
        <v>1213</v>
      </c>
      <c r="E204" s="11" t="s">
        <v>1203</v>
      </c>
      <c r="F204" s="12">
        <v>235597.74</v>
      </c>
      <c r="G204" s="13">
        <v>43281</v>
      </c>
    </row>
    <row r="205" spans="1:7" ht="36.75" customHeight="1" x14ac:dyDescent="0.25">
      <c r="A205" s="7">
        <v>43111</v>
      </c>
      <c r="B205" s="8" t="s">
        <v>55</v>
      </c>
      <c r="C205" s="9" t="s">
        <v>1523</v>
      </c>
      <c r="D205" s="10" t="s">
        <v>1213</v>
      </c>
      <c r="E205" s="11" t="s">
        <v>1203</v>
      </c>
      <c r="F205" s="12">
        <v>1029009.46</v>
      </c>
      <c r="G205" s="13">
        <v>43281</v>
      </c>
    </row>
    <row r="206" spans="1:7" ht="36.75" customHeight="1" x14ac:dyDescent="0.25">
      <c r="A206" s="7">
        <v>43111</v>
      </c>
      <c r="B206" s="8" t="s">
        <v>401</v>
      </c>
      <c r="C206" s="9" t="s">
        <v>1791</v>
      </c>
      <c r="D206" s="10" t="s">
        <v>1214</v>
      </c>
      <c r="E206" s="11" t="s">
        <v>1203</v>
      </c>
      <c r="F206" s="12">
        <v>3384388.68</v>
      </c>
      <c r="G206" s="13">
        <v>43281</v>
      </c>
    </row>
    <row r="207" spans="1:7" ht="36.75" customHeight="1" x14ac:dyDescent="0.25">
      <c r="A207" s="7">
        <v>43111</v>
      </c>
      <c r="B207" s="8" t="s">
        <v>435</v>
      </c>
      <c r="C207" s="9" t="s">
        <v>1765</v>
      </c>
      <c r="D207" s="10" t="s">
        <v>1215</v>
      </c>
      <c r="E207" s="11" t="s">
        <v>1203</v>
      </c>
      <c r="F207" s="12">
        <v>1119527.3600000001</v>
      </c>
      <c r="G207" s="13">
        <v>43281</v>
      </c>
    </row>
    <row r="208" spans="1:7" ht="36.75" customHeight="1" x14ac:dyDescent="0.25">
      <c r="A208" s="7">
        <v>43111</v>
      </c>
      <c r="B208" s="8" t="s">
        <v>792</v>
      </c>
      <c r="C208" s="9" t="s">
        <v>1463</v>
      </c>
      <c r="D208" s="10" t="s">
        <v>1215</v>
      </c>
      <c r="E208" s="11" t="s">
        <v>1203</v>
      </c>
      <c r="F208" s="12">
        <v>1343164.5</v>
      </c>
      <c r="G208" s="13">
        <v>43281</v>
      </c>
    </row>
    <row r="209" spans="1:7" ht="36.75" customHeight="1" x14ac:dyDescent="0.25">
      <c r="A209" s="7">
        <v>43112</v>
      </c>
      <c r="B209" s="8" t="s">
        <v>447</v>
      </c>
      <c r="C209" s="9" t="s">
        <v>1499</v>
      </c>
      <c r="D209" s="10" t="s">
        <v>1215</v>
      </c>
      <c r="E209" s="11" t="s">
        <v>1203</v>
      </c>
      <c r="F209" s="12">
        <v>1044108.84</v>
      </c>
      <c r="G209" s="13">
        <v>43281</v>
      </c>
    </row>
    <row r="210" spans="1:7" ht="36.75" customHeight="1" x14ac:dyDescent="0.25">
      <c r="A210" s="7">
        <v>43112</v>
      </c>
      <c r="B210" s="8" t="s">
        <v>730</v>
      </c>
      <c r="C210" s="9" t="s">
        <v>2010</v>
      </c>
      <c r="D210" s="10" t="s">
        <v>1259</v>
      </c>
      <c r="E210" s="11" t="s">
        <v>1203</v>
      </c>
      <c r="F210" s="12">
        <v>552432.19999999995</v>
      </c>
      <c r="G210" s="13">
        <v>43281</v>
      </c>
    </row>
    <row r="211" spans="1:7" ht="36.75" customHeight="1" x14ac:dyDescent="0.25">
      <c r="A211" s="7">
        <v>43112</v>
      </c>
      <c r="B211" s="8" t="s">
        <v>730</v>
      </c>
      <c r="C211" s="9" t="s">
        <v>1707</v>
      </c>
      <c r="D211" s="10" t="s">
        <v>1213</v>
      </c>
      <c r="E211" s="11" t="s">
        <v>1203</v>
      </c>
      <c r="F211" s="12">
        <v>642790.43000000005</v>
      </c>
      <c r="G211" s="13">
        <v>43281</v>
      </c>
    </row>
    <row r="212" spans="1:7" ht="36.75" customHeight="1" x14ac:dyDescent="0.25">
      <c r="A212" s="7">
        <v>43112</v>
      </c>
      <c r="B212" s="8" t="s">
        <v>796</v>
      </c>
      <c r="C212" s="9" t="s">
        <v>1493</v>
      </c>
      <c r="D212" s="10" t="s">
        <v>1215</v>
      </c>
      <c r="E212" s="11" t="s">
        <v>1203</v>
      </c>
      <c r="F212" s="12">
        <v>250249.68</v>
      </c>
      <c r="G212" s="13">
        <v>43281</v>
      </c>
    </row>
    <row r="213" spans="1:7" ht="36.75" customHeight="1" x14ac:dyDescent="0.25">
      <c r="A213" s="7">
        <v>43115</v>
      </c>
      <c r="B213" s="8" t="s">
        <v>16</v>
      </c>
      <c r="C213" s="9" t="s">
        <v>1467</v>
      </c>
      <c r="D213" s="10" t="s">
        <v>1214</v>
      </c>
      <c r="E213" s="11" t="s">
        <v>1203</v>
      </c>
      <c r="F213" s="12">
        <v>665149.48</v>
      </c>
      <c r="G213" s="13">
        <v>43281</v>
      </c>
    </row>
    <row r="214" spans="1:7" ht="36.75" customHeight="1" x14ac:dyDescent="0.25">
      <c r="A214" s="7">
        <v>43115</v>
      </c>
      <c r="B214" s="8" t="s">
        <v>249</v>
      </c>
      <c r="C214" s="9" t="s">
        <v>1679</v>
      </c>
      <c r="D214" s="10" t="s">
        <v>1215</v>
      </c>
      <c r="E214" s="11" t="s">
        <v>1203</v>
      </c>
      <c r="F214" s="12">
        <v>32473.599999999999</v>
      </c>
      <c r="G214" s="13">
        <v>43281</v>
      </c>
    </row>
    <row r="215" spans="1:7" ht="36.75" customHeight="1" x14ac:dyDescent="0.25">
      <c r="A215" s="7">
        <v>43115</v>
      </c>
      <c r="B215" s="8" t="s">
        <v>523</v>
      </c>
      <c r="C215" s="9" t="s">
        <v>1493</v>
      </c>
      <c r="D215" s="10" t="s">
        <v>1214</v>
      </c>
      <c r="E215" s="11" t="s">
        <v>1203</v>
      </c>
      <c r="F215" s="12">
        <v>816863.26</v>
      </c>
      <c r="G215" s="13">
        <v>43281</v>
      </c>
    </row>
    <row r="216" spans="1:7" ht="36.75" customHeight="1" x14ac:dyDescent="0.25">
      <c r="A216" s="7">
        <v>43115</v>
      </c>
      <c r="B216" s="8" t="s">
        <v>693</v>
      </c>
      <c r="C216" s="9" t="s">
        <v>1903</v>
      </c>
      <c r="D216" s="10" t="s">
        <v>1247</v>
      </c>
      <c r="E216" s="11" t="s">
        <v>1203</v>
      </c>
      <c r="F216" s="12">
        <v>739081.33</v>
      </c>
      <c r="G216" s="13">
        <v>43281</v>
      </c>
    </row>
    <row r="217" spans="1:7" ht="36.75" customHeight="1" x14ac:dyDescent="0.25">
      <c r="A217" s="7">
        <v>43115</v>
      </c>
      <c r="B217" s="8" t="s">
        <v>706</v>
      </c>
      <c r="C217" s="9" t="s">
        <v>1972</v>
      </c>
      <c r="D217" s="10" t="s">
        <v>1215</v>
      </c>
      <c r="E217" s="11" t="s">
        <v>1203</v>
      </c>
      <c r="F217" s="12">
        <v>1077717.6000000001</v>
      </c>
      <c r="G217" s="13">
        <v>43281</v>
      </c>
    </row>
    <row r="218" spans="1:7" ht="36.75" customHeight="1" x14ac:dyDescent="0.25">
      <c r="A218" s="7">
        <v>43115</v>
      </c>
      <c r="B218" s="8" t="s">
        <v>724</v>
      </c>
      <c r="C218" s="9" t="s">
        <v>1992</v>
      </c>
      <c r="D218" s="10" t="s">
        <v>1215</v>
      </c>
      <c r="E218" s="11" t="s">
        <v>1203</v>
      </c>
      <c r="F218" s="12">
        <v>763172.08</v>
      </c>
      <c r="G218" s="13">
        <v>43281</v>
      </c>
    </row>
    <row r="219" spans="1:7" ht="36.75" customHeight="1" x14ac:dyDescent="0.25">
      <c r="A219" s="7">
        <v>43115</v>
      </c>
      <c r="B219" s="8" t="s">
        <v>729</v>
      </c>
      <c r="C219" s="9" t="s">
        <v>1570</v>
      </c>
      <c r="D219" s="10" t="s">
        <v>1278</v>
      </c>
      <c r="E219" s="11" t="s">
        <v>1203</v>
      </c>
      <c r="F219" s="12">
        <v>95438.06</v>
      </c>
      <c r="G219" s="13">
        <v>43281</v>
      </c>
    </row>
    <row r="220" spans="1:7" ht="36.75" customHeight="1" x14ac:dyDescent="0.25">
      <c r="A220" s="7">
        <v>43116</v>
      </c>
      <c r="B220" s="8" t="s">
        <v>88</v>
      </c>
      <c r="C220" s="9" t="s">
        <v>1557</v>
      </c>
      <c r="D220" s="10" t="s">
        <v>1217</v>
      </c>
      <c r="E220" s="11" t="s">
        <v>1203</v>
      </c>
      <c r="F220" s="12">
        <v>473215.4</v>
      </c>
      <c r="G220" s="13">
        <v>43281</v>
      </c>
    </row>
    <row r="221" spans="1:7" ht="36.75" customHeight="1" x14ac:dyDescent="0.25">
      <c r="A221" s="7">
        <v>43116</v>
      </c>
      <c r="B221" s="8" t="s">
        <v>702</v>
      </c>
      <c r="C221" s="9" t="s">
        <v>1967</v>
      </c>
      <c r="D221" s="10" t="s">
        <v>1238</v>
      </c>
      <c r="E221" s="11" t="s">
        <v>1203</v>
      </c>
      <c r="F221" s="12">
        <v>1293841.51</v>
      </c>
      <c r="G221" s="13">
        <v>43281</v>
      </c>
    </row>
    <row r="222" spans="1:7" ht="36.75" customHeight="1" x14ac:dyDescent="0.25">
      <c r="A222" s="7">
        <v>43117</v>
      </c>
      <c r="B222" s="8" t="s">
        <v>324</v>
      </c>
      <c r="C222" s="9" t="s">
        <v>1618</v>
      </c>
      <c r="D222" s="10" t="s">
        <v>1215</v>
      </c>
      <c r="E222" s="11" t="s">
        <v>1203</v>
      </c>
      <c r="F222" s="12">
        <v>662461.43999999994</v>
      </c>
      <c r="G222" s="13">
        <v>43281</v>
      </c>
    </row>
    <row r="223" spans="1:7" ht="36.75" customHeight="1" x14ac:dyDescent="0.25">
      <c r="A223" s="7">
        <v>43117</v>
      </c>
      <c r="B223" s="8" t="s">
        <v>495</v>
      </c>
      <c r="C223" s="9" t="s">
        <v>1568</v>
      </c>
      <c r="D223" s="10" t="s">
        <v>1262</v>
      </c>
      <c r="E223" s="11" t="s">
        <v>1203</v>
      </c>
      <c r="F223" s="12">
        <v>148396.79999999999</v>
      </c>
      <c r="G223" s="13">
        <v>43281</v>
      </c>
    </row>
    <row r="224" spans="1:7" ht="36.75" customHeight="1" x14ac:dyDescent="0.25">
      <c r="A224" s="7">
        <v>43117</v>
      </c>
      <c r="B224" s="8" t="s">
        <v>495</v>
      </c>
      <c r="C224" s="9" t="s">
        <v>1519</v>
      </c>
      <c r="D224" s="10" t="s">
        <v>1215</v>
      </c>
      <c r="E224" s="11" t="s">
        <v>1203</v>
      </c>
      <c r="F224" s="12">
        <v>201640.76</v>
      </c>
      <c r="G224" s="13">
        <v>43281</v>
      </c>
    </row>
    <row r="225" spans="1:7" ht="36.75" customHeight="1" x14ac:dyDescent="0.25">
      <c r="A225" s="7">
        <v>43117</v>
      </c>
      <c r="B225" s="8" t="s">
        <v>679</v>
      </c>
      <c r="C225" s="9" t="s">
        <v>1512</v>
      </c>
      <c r="D225" s="10" t="s">
        <v>1242</v>
      </c>
      <c r="E225" s="11" t="s">
        <v>1203</v>
      </c>
      <c r="F225" s="12">
        <v>420045.99</v>
      </c>
      <c r="G225" s="13">
        <v>43281</v>
      </c>
    </row>
    <row r="226" spans="1:7" ht="36.75" customHeight="1" x14ac:dyDescent="0.25">
      <c r="A226" s="7">
        <v>43117</v>
      </c>
      <c r="B226" s="8" t="s">
        <v>869</v>
      </c>
      <c r="C226" s="9" t="s">
        <v>1719</v>
      </c>
      <c r="D226" s="10" t="s">
        <v>1245</v>
      </c>
      <c r="E226" s="11" t="s">
        <v>1203</v>
      </c>
      <c r="F226" s="12">
        <f>15493*47.2</f>
        <v>731269.60000000009</v>
      </c>
      <c r="G226" s="13">
        <v>43281</v>
      </c>
    </row>
    <row r="227" spans="1:7" ht="36.75" customHeight="1" x14ac:dyDescent="0.25">
      <c r="A227" s="7">
        <v>43118</v>
      </c>
      <c r="B227" s="8" t="s">
        <v>761</v>
      </c>
      <c r="C227" s="9" t="s">
        <v>1463</v>
      </c>
      <c r="D227" s="10" t="s">
        <v>1214</v>
      </c>
      <c r="E227" s="11" t="s">
        <v>1203</v>
      </c>
      <c r="F227" s="12">
        <v>711171.84</v>
      </c>
      <c r="G227" s="13">
        <v>43281</v>
      </c>
    </row>
    <row r="228" spans="1:7" ht="36.75" customHeight="1" x14ac:dyDescent="0.25">
      <c r="A228" s="7">
        <v>43119</v>
      </c>
      <c r="B228" s="8" t="s">
        <v>30</v>
      </c>
      <c r="C228" s="9" t="s">
        <v>1486</v>
      </c>
      <c r="D228" s="10" t="s">
        <v>1228</v>
      </c>
      <c r="E228" s="11" t="s">
        <v>1203</v>
      </c>
      <c r="F228" s="12">
        <v>682179.02</v>
      </c>
      <c r="G228" s="13">
        <v>43281</v>
      </c>
    </row>
    <row r="229" spans="1:7" ht="36.75" customHeight="1" x14ac:dyDescent="0.25">
      <c r="A229" s="7">
        <v>43119</v>
      </c>
      <c r="B229" s="8" t="s">
        <v>285</v>
      </c>
      <c r="C229" s="9" t="s">
        <v>1705</v>
      </c>
      <c r="D229" s="10" t="s">
        <v>1215</v>
      </c>
      <c r="E229" s="11" t="s">
        <v>1203</v>
      </c>
      <c r="F229" s="12">
        <v>1251302.68</v>
      </c>
      <c r="G229" s="13">
        <v>43281</v>
      </c>
    </row>
    <row r="230" spans="1:7" ht="36.75" customHeight="1" x14ac:dyDescent="0.25">
      <c r="A230" s="7">
        <v>43119</v>
      </c>
      <c r="B230" s="8" t="s">
        <v>373</v>
      </c>
      <c r="C230" s="9" t="s">
        <v>1527</v>
      </c>
      <c r="D230" s="10" t="s">
        <v>1244</v>
      </c>
      <c r="E230" s="11" t="s">
        <v>1203</v>
      </c>
      <c r="F230" s="12">
        <v>262432</v>
      </c>
      <c r="G230" s="13">
        <v>43281</v>
      </c>
    </row>
    <row r="231" spans="1:7" ht="36.75" customHeight="1" x14ac:dyDescent="0.25">
      <c r="A231" s="7">
        <v>43119</v>
      </c>
      <c r="B231" s="8" t="s">
        <v>530</v>
      </c>
      <c r="C231" s="9" t="s">
        <v>1557</v>
      </c>
      <c r="D231" s="10" t="s">
        <v>1214</v>
      </c>
      <c r="E231" s="11" t="s">
        <v>1203</v>
      </c>
      <c r="F231" s="12">
        <v>643535.42000000004</v>
      </c>
      <c r="G231" s="13">
        <v>43281</v>
      </c>
    </row>
    <row r="232" spans="1:7" ht="36.75" customHeight="1" x14ac:dyDescent="0.25">
      <c r="A232" s="7">
        <v>43119</v>
      </c>
      <c r="B232" s="8" t="s">
        <v>695</v>
      </c>
      <c r="C232" s="9" t="s">
        <v>1585</v>
      </c>
      <c r="D232" s="10" t="s">
        <v>1215</v>
      </c>
      <c r="E232" s="11" t="s">
        <v>1203</v>
      </c>
      <c r="F232" s="12">
        <v>302967.36</v>
      </c>
      <c r="G232" s="13">
        <v>43281</v>
      </c>
    </row>
    <row r="233" spans="1:7" ht="36.75" customHeight="1" x14ac:dyDescent="0.25">
      <c r="A233" s="7">
        <v>43122</v>
      </c>
      <c r="B233" s="8" t="s">
        <v>41</v>
      </c>
      <c r="C233" s="9" t="s">
        <v>1506</v>
      </c>
      <c r="D233" s="10" t="s">
        <v>1238</v>
      </c>
      <c r="E233" s="11" t="s">
        <v>1203</v>
      </c>
      <c r="F233" s="12">
        <v>275830.84000000003</v>
      </c>
      <c r="G233" s="13">
        <v>43281</v>
      </c>
    </row>
    <row r="234" spans="1:7" ht="36.75" customHeight="1" x14ac:dyDescent="0.25">
      <c r="A234" s="7">
        <v>43122</v>
      </c>
      <c r="B234" s="8" t="s">
        <v>237</v>
      </c>
      <c r="C234" s="9" t="s">
        <v>1585</v>
      </c>
      <c r="D234" s="10" t="s">
        <v>1227</v>
      </c>
      <c r="E234" s="11" t="s">
        <v>1203</v>
      </c>
      <c r="F234" s="12">
        <f>7059*53.1</f>
        <v>374832.9</v>
      </c>
      <c r="G234" s="13">
        <v>43281</v>
      </c>
    </row>
    <row r="235" spans="1:7" ht="36.75" customHeight="1" x14ac:dyDescent="0.25">
      <c r="A235" s="7">
        <v>43122</v>
      </c>
      <c r="B235" s="8" t="s">
        <v>632</v>
      </c>
      <c r="C235" s="9" t="s">
        <v>1553</v>
      </c>
      <c r="D235" s="10" t="s">
        <v>1219</v>
      </c>
      <c r="E235" s="11" t="s">
        <v>1203</v>
      </c>
      <c r="F235" s="12">
        <f>6380*47.2</f>
        <v>301136</v>
      </c>
      <c r="G235" s="13">
        <v>43281</v>
      </c>
    </row>
    <row r="236" spans="1:7" ht="36.75" customHeight="1" x14ac:dyDescent="0.25">
      <c r="A236" s="7">
        <v>43122</v>
      </c>
      <c r="B236" s="8" t="s">
        <v>632</v>
      </c>
      <c r="C236" s="9" t="s">
        <v>1467</v>
      </c>
      <c r="D236" s="10" t="s">
        <v>1225</v>
      </c>
      <c r="E236" s="11" t="s">
        <v>1203</v>
      </c>
      <c r="F236" s="12">
        <f>8775*47.2</f>
        <v>414180</v>
      </c>
      <c r="G236" s="13">
        <v>43281</v>
      </c>
    </row>
    <row r="237" spans="1:7" ht="36.75" customHeight="1" x14ac:dyDescent="0.25">
      <c r="A237" s="7">
        <v>43122</v>
      </c>
      <c r="B237" s="8" t="s">
        <v>870</v>
      </c>
      <c r="C237" s="9" t="s">
        <v>1849</v>
      </c>
      <c r="D237" s="10" t="s">
        <v>1215</v>
      </c>
      <c r="E237" s="11" t="s">
        <v>1203</v>
      </c>
      <c r="F237" s="12">
        <v>1099444.94</v>
      </c>
      <c r="G237" s="13">
        <v>43281</v>
      </c>
    </row>
    <row r="238" spans="1:7" ht="36.75" customHeight="1" x14ac:dyDescent="0.25">
      <c r="A238" s="7">
        <v>43124</v>
      </c>
      <c r="B238" s="8" t="s">
        <v>384</v>
      </c>
      <c r="C238" s="9" t="s">
        <v>1514</v>
      </c>
      <c r="D238" s="10" t="s">
        <v>1215</v>
      </c>
      <c r="E238" s="11" t="s">
        <v>1203</v>
      </c>
      <c r="F238" s="12">
        <v>971385.44</v>
      </c>
      <c r="G238" s="13">
        <v>43281</v>
      </c>
    </row>
    <row r="239" spans="1:7" ht="36.75" customHeight="1" x14ac:dyDescent="0.25">
      <c r="A239" s="7">
        <v>43125</v>
      </c>
      <c r="B239" s="8" t="s">
        <v>262</v>
      </c>
      <c r="C239" s="9" t="s">
        <v>1615</v>
      </c>
      <c r="D239" s="10" t="s">
        <v>1214</v>
      </c>
      <c r="E239" s="11" t="s">
        <v>1203</v>
      </c>
      <c r="F239" s="12">
        <v>500296.4</v>
      </c>
      <c r="G239" s="13">
        <v>43281</v>
      </c>
    </row>
    <row r="240" spans="1:7" ht="36.75" customHeight="1" x14ac:dyDescent="0.25">
      <c r="A240" s="7">
        <v>43125</v>
      </c>
      <c r="B240" s="8" t="s">
        <v>683</v>
      </c>
      <c r="C240" s="9" t="s">
        <v>1951</v>
      </c>
      <c r="D240" s="10" t="s">
        <v>1291</v>
      </c>
      <c r="E240" s="11" t="s">
        <v>1203</v>
      </c>
      <c r="F240" s="12">
        <v>346414.13</v>
      </c>
      <c r="G240" s="13">
        <v>43281</v>
      </c>
    </row>
    <row r="241" spans="1:7" ht="36.75" customHeight="1" x14ac:dyDescent="0.25">
      <c r="A241" s="7">
        <v>43126</v>
      </c>
      <c r="B241" s="8" t="s">
        <v>69</v>
      </c>
      <c r="C241" s="9" t="s">
        <v>1542</v>
      </c>
      <c r="D241" s="10" t="s">
        <v>1215</v>
      </c>
      <c r="E241" s="11" t="s">
        <v>1203</v>
      </c>
      <c r="F241" s="12">
        <v>1389757.98</v>
      </c>
      <c r="G241" s="13">
        <v>43281</v>
      </c>
    </row>
    <row r="242" spans="1:7" ht="36.75" customHeight="1" x14ac:dyDescent="0.25">
      <c r="A242" s="7">
        <v>43126</v>
      </c>
      <c r="B242" s="8" t="s">
        <v>108</v>
      </c>
      <c r="C242" s="9" t="s">
        <v>1493</v>
      </c>
      <c r="D242" s="10" t="s">
        <v>1214</v>
      </c>
      <c r="E242" s="11" t="s">
        <v>1203</v>
      </c>
      <c r="F242" s="12">
        <v>866273.4</v>
      </c>
      <c r="G242" s="13">
        <v>43281</v>
      </c>
    </row>
    <row r="243" spans="1:7" ht="36.75" customHeight="1" x14ac:dyDescent="0.25">
      <c r="A243" s="7">
        <v>43126</v>
      </c>
      <c r="B243" s="8" t="s">
        <v>350</v>
      </c>
      <c r="C243" s="9" t="s">
        <v>1491</v>
      </c>
      <c r="D243" s="10" t="s">
        <v>1215</v>
      </c>
      <c r="E243" s="11" t="s">
        <v>1203</v>
      </c>
      <c r="F243" s="12">
        <v>884144.5</v>
      </c>
      <c r="G243" s="13">
        <v>43281</v>
      </c>
    </row>
    <row r="244" spans="1:7" ht="36.75" customHeight="1" x14ac:dyDescent="0.25">
      <c r="A244" s="7">
        <v>43126</v>
      </c>
      <c r="B244" s="8" t="s">
        <v>428</v>
      </c>
      <c r="C244" s="9" t="s">
        <v>1510</v>
      </c>
      <c r="D244" s="10" t="s">
        <v>1228</v>
      </c>
      <c r="E244" s="11" t="s">
        <v>1203</v>
      </c>
      <c r="F244" s="12">
        <v>1467926.68</v>
      </c>
      <c r="G244" s="13">
        <v>43281</v>
      </c>
    </row>
    <row r="245" spans="1:7" ht="36.75" customHeight="1" x14ac:dyDescent="0.25">
      <c r="A245" s="7">
        <v>43126</v>
      </c>
      <c r="B245" s="8" t="s">
        <v>498</v>
      </c>
      <c r="C245" s="9" t="s">
        <v>1654</v>
      </c>
      <c r="D245" s="10" t="s">
        <v>1254</v>
      </c>
      <c r="E245" s="11" t="s">
        <v>1203</v>
      </c>
      <c r="F245" s="12">
        <v>761335.38</v>
      </c>
      <c r="G245" s="13">
        <v>43281</v>
      </c>
    </row>
    <row r="246" spans="1:7" ht="36.75" customHeight="1" x14ac:dyDescent="0.25">
      <c r="A246" s="7">
        <v>43126</v>
      </c>
      <c r="B246" s="8" t="s">
        <v>863</v>
      </c>
      <c r="C246" s="9" t="s">
        <v>2101</v>
      </c>
      <c r="D246" s="10" t="s">
        <v>1214</v>
      </c>
      <c r="E246" s="11" t="s">
        <v>1203</v>
      </c>
      <c r="F246" s="12">
        <v>391306.88</v>
      </c>
      <c r="G246" s="13">
        <v>43281</v>
      </c>
    </row>
    <row r="247" spans="1:7" ht="36.75" customHeight="1" x14ac:dyDescent="0.25">
      <c r="A247" s="7">
        <v>43131</v>
      </c>
      <c r="B247" s="8" t="s">
        <v>145</v>
      </c>
      <c r="C247" s="9" t="s">
        <v>1593</v>
      </c>
      <c r="D247" s="10" t="s">
        <v>1254</v>
      </c>
      <c r="E247" s="11" t="s">
        <v>1203</v>
      </c>
      <c r="F247" s="12">
        <v>1669926.34</v>
      </c>
      <c r="G247" s="13">
        <v>43281</v>
      </c>
    </row>
    <row r="248" spans="1:7" ht="36.75" customHeight="1" x14ac:dyDescent="0.25">
      <c r="A248" s="7">
        <v>43131</v>
      </c>
      <c r="B248" s="8" t="s">
        <v>426</v>
      </c>
      <c r="C248" s="9" t="s">
        <v>1497</v>
      </c>
      <c r="D248" s="10" t="s">
        <v>1214</v>
      </c>
      <c r="E248" s="11" t="s">
        <v>1203</v>
      </c>
      <c r="F248" s="12">
        <v>120301</v>
      </c>
      <c r="G248" s="13">
        <v>43281</v>
      </c>
    </row>
    <row r="249" spans="1:7" ht="36.75" customHeight="1" x14ac:dyDescent="0.25">
      <c r="A249" s="7">
        <v>43131</v>
      </c>
      <c r="B249" s="8" t="s">
        <v>858</v>
      </c>
      <c r="C249" s="9" t="s">
        <v>1481</v>
      </c>
      <c r="D249" s="10" t="s">
        <v>1235</v>
      </c>
      <c r="E249" s="11" t="s">
        <v>1203</v>
      </c>
      <c r="F249" s="12">
        <v>687469.8</v>
      </c>
      <c r="G249" s="13">
        <v>43281</v>
      </c>
    </row>
    <row r="250" spans="1:7" ht="36.75" customHeight="1" x14ac:dyDescent="0.25">
      <c r="A250" s="7">
        <v>43132</v>
      </c>
      <c r="B250" s="8" t="s">
        <v>133</v>
      </c>
      <c r="C250" s="9" t="s">
        <v>1543</v>
      </c>
      <c r="D250" s="10" t="s">
        <v>1214</v>
      </c>
      <c r="E250" s="11" t="s">
        <v>1203</v>
      </c>
      <c r="F250" s="12">
        <v>1855453.24</v>
      </c>
      <c r="G250" s="13">
        <v>43281</v>
      </c>
    </row>
    <row r="251" spans="1:7" ht="36.75" customHeight="1" x14ac:dyDescent="0.25">
      <c r="A251" s="7">
        <v>43132</v>
      </c>
      <c r="B251" s="8" t="s">
        <v>138</v>
      </c>
      <c r="C251" s="9" t="s">
        <v>1514</v>
      </c>
      <c r="D251" s="10" t="s">
        <v>1215</v>
      </c>
      <c r="E251" s="11" t="s">
        <v>1203</v>
      </c>
      <c r="F251" s="12">
        <v>430886.44</v>
      </c>
      <c r="G251" s="13">
        <v>43281</v>
      </c>
    </row>
    <row r="252" spans="1:7" ht="36.75" customHeight="1" x14ac:dyDescent="0.25">
      <c r="A252" s="7">
        <v>43132</v>
      </c>
      <c r="B252" s="8" t="s">
        <v>251</v>
      </c>
      <c r="C252" s="9" t="s">
        <v>1680</v>
      </c>
      <c r="D252" s="10" t="s">
        <v>1215</v>
      </c>
      <c r="E252" s="11" t="s">
        <v>1203</v>
      </c>
      <c r="F252" s="12">
        <v>579197.1</v>
      </c>
      <c r="G252" s="13">
        <v>43281</v>
      </c>
    </row>
    <row r="253" spans="1:7" ht="36.75" customHeight="1" x14ac:dyDescent="0.25">
      <c r="A253" s="7">
        <v>43132</v>
      </c>
      <c r="B253" s="8" t="s">
        <v>305</v>
      </c>
      <c r="C253" s="9" t="s">
        <v>1471</v>
      </c>
      <c r="D253" s="10" t="s">
        <v>1220</v>
      </c>
      <c r="E253" s="11" t="s">
        <v>1203</v>
      </c>
      <c r="F253" s="12">
        <v>1731060</v>
      </c>
      <c r="G253" s="13">
        <v>43281</v>
      </c>
    </row>
    <row r="254" spans="1:7" ht="36.75" customHeight="1" x14ac:dyDescent="0.25">
      <c r="A254" s="7">
        <v>43132</v>
      </c>
      <c r="B254" s="8" t="s">
        <v>317</v>
      </c>
      <c r="C254" s="9" t="s">
        <v>1611</v>
      </c>
      <c r="D254" s="10" t="s">
        <v>1214</v>
      </c>
      <c r="E254" s="11" t="s">
        <v>1203</v>
      </c>
      <c r="F254" s="12">
        <v>252076.32</v>
      </c>
      <c r="G254" s="13">
        <v>43281</v>
      </c>
    </row>
    <row r="255" spans="1:7" ht="36.75" customHeight="1" x14ac:dyDescent="0.25">
      <c r="A255" s="7">
        <v>43132</v>
      </c>
      <c r="B255" s="8" t="s">
        <v>927</v>
      </c>
      <c r="C255" s="9" t="s">
        <v>1568</v>
      </c>
      <c r="D255" s="10" t="s">
        <v>1262</v>
      </c>
      <c r="E255" s="11" t="s">
        <v>1203</v>
      </c>
      <c r="F255" s="12">
        <v>697616</v>
      </c>
      <c r="G255" s="13">
        <v>43281</v>
      </c>
    </row>
    <row r="256" spans="1:7" ht="36.75" customHeight="1" x14ac:dyDescent="0.25">
      <c r="A256" s="7">
        <v>43132</v>
      </c>
      <c r="B256" s="8" t="s">
        <v>397</v>
      </c>
      <c r="C256" s="9" t="s">
        <v>1785</v>
      </c>
      <c r="D256" s="10" t="s">
        <v>1215</v>
      </c>
      <c r="E256" s="11" t="s">
        <v>1203</v>
      </c>
      <c r="F256" s="12">
        <v>836601.12</v>
      </c>
      <c r="G256" s="13">
        <v>43281</v>
      </c>
    </row>
    <row r="257" spans="1:7" ht="36.75" customHeight="1" x14ac:dyDescent="0.25">
      <c r="A257" s="7">
        <v>43132</v>
      </c>
      <c r="B257" s="8" t="s">
        <v>401</v>
      </c>
      <c r="C257" s="9" t="s">
        <v>1563</v>
      </c>
      <c r="D257" s="10" t="s">
        <v>1215</v>
      </c>
      <c r="E257" s="11" t="s">
        <v>1203</v>
      </c>
      <c r="F257" s="12">
        <v>3375736.92</v>
      </c>
      <c r="G257" s="13">
        <v>43281</v>
      </c>
    </row>
    <row r="258" spans="1:7" ht="36.75" customHeight="1" x14ac:dyDescent="0.25">
      <c r="A258" s="7">
        <v>43132</v>
      </c>
      <c r="B258" s="8" t="s">
        <v>452</v>
      </c>
      <c r="C258" s="9" t="s">
        <v>1564</v>
      </c>
      <c r="D258" s="10" t="s">
        <v>1215</v>
      </c>
      <c r="E258" s="11" t="s">
        <v>1203</v>
      </c>
      <c r="F258" s="12">
        <v>222350.94</v>
      </c>
      <c r="G258" s="13">
        <v>43281</v>
      </c>
    </row>
    <row r="259" spans="1:7" ht="36.75" customHeight="1" x14ac:dyDescent="0.25">
      <c r="A259" s="7">
        <v>43132</v>
      </c>
      <c r="B259" s="8" t="s">
        <v>515</v>
      </c>
      <c r="C259" s="9" t="s">
        <v>1512</v>
      </c>
      <c r="D259" s="10" t="s">
        <v>1214</v>
      </c>
      <c r="E259" s="11" t="s">
        <v>1203</v>
      </c>
      <c r="F259" s="12">
        <v>446816.44</v>
      </c>
      <c r="G259" s="13">
        <v>43281</v>
      </c>
    </row>
    <row r="260" spans="1:7" ht="36.75" customHeight="1" x14ac:dyDescent="0.25">
      <c r="A260" s="7">
        <v>43132</v>
      </c>
      <c r="B260" s="8" t="s">
        <v>532</v>
      </c>
      <c r="C260" s="9" t="s">
        <v>1853</v>
      </c>
      <c r="D260" s="10" t="s">
        <v>1214</v>
      </c>
      <c r="E260" s="11" t="s">
        <v>1203</v>
      </c>
      <c r="F260" s="12">
        <v>1817082</v>
      </c>
      <c r="G260" s="13">
        <v>43281</v>
      </c>
    </row>
    <row r="261" spans="1:7" ht="36.75" customHeight="1" x14ac:dyDescent="0.25">
      <c r="A261" s="7">
        <v>43132</v>
      </c>
      <c r="B261" s="8" t="s">
        <v>578</v>
      </c>
      <c r="C261" s="9" t="s">
        <v>1883</v>
      </c>
      <c r="D261" s="10" t="s">
        <v>1214</v>
      </c>
      <c r="E261" s="11" t="s">
        <v>1203</v>
      </c>
      <c r="F261" s="12">
        <v>321042.59999999998</v>
      </c>
      <c r="G261" s="13">
        <v>43281</v>
      </c>
    </row>
    <row r="262" spans="1:7" ht="36.75" customHeight="1" x14ac:dyDescent="0.25">
      <c r="A262" s="7">
        <v>43132</v>
      </c>
      <c r="B262" s="8" t="s">
        <v>649</v>
      </c>
      <c r="C262" s="9" t="s">
        <v>1677</v>
      </c>
      <c r="D262" s="10" t="s">
        <v>1216</v>
      </c>
      <c r="E262" s="11" t="s">
        <v>1203</v>
      </c>
      <c r="F262" s="12">
        <v>550924.14</v>
      </c>
      <c r="G262" s="13">
        <v>43281</v>
      </c>
    </row>
    <row r="263" spans="1:7" ht="36.75" customHeight="1" x14ac:dyDescent="0.25">
      <c r="A263" s="7">
        <v>43132</v>
      </c>
      <c r="B263" s="8" t="s">
        <v>657</v>
      </c>
      <c r="C263" s="9" t="s">
        <v>1568</v>
      </c>
      <c r="D263" s="10" t="s">
        <v>1216</v>
      </c>
      <c r="E263" s="11" t="s">
        <v>1203</v>
      </c>
      <c r="F263" s="12">
        <v>641111.32999999996</v>
      </c>
      <c r="G263" s="13">
        <v>43281</v>
      </c>
    </row>
    <row r="264" spans="1:7" ht="36.75" customHeight="1" x14ac:dyDescent="0.25">
      <c r="A264" s="7">
        <v>43132</v>
      </c>
      <c r="B264" s="8" t="s">
        <v>853</v>
      </c>
      <c r="C264" s="9" t="s">
        <v>2099</v>
      </c>
      <c r="D264" s="10" t="s">
        <v>1223</v>
      </c>
      <c r="E264" s="11" t="s">
        <v>1203</v>
      </c>
      <c r="F264" s="12">
        <v>564040</v>
      </c>
      <c r="G264" s="13">
        <v>43281</v>
      </c>
    </row>
    <row r="265" spans="1:7" ht="36.75" customHeight="1" x14ac:dyDescent="0.25">
      <c r="A265" s="7">
        <v>43132</v>
      </c>
      <c r="B265" s="8" t="s">
        <v>859</v>
      </c>
      <c r="C265" s="9" t="s">
        <v>1490</v>
      </c>
      <c r="D265" s="10" t="s">
        <v>1227</v>
      </c>
      <c r="E265" s="11" t="s">
        <v>1203</v>
      </c>
      <c r="F265" s="12">
        <v>423366.3</v>
      </c>
      <c r="G265" s="13">
        <v>43281</v>
      </c>
    </row>
    <row r="266" spans="1:7" ht="36.75" customHeight="1" x14ac:dyDescent="0.25">
      <c r="A266" s="7">
        <v>43132</v>
      </c>
      <c r="B266" s="8" t="s">
        <v>861</v>
      </c>
      <c r="C266" s="9" t="s">
        <v>1492</v>
      </c>
      <c r="D266" s="10" t="s">
        <v>1214</v>
      </c>
      <c r="E266" s="11" t="s">
        <v>1203</v>
      </c>
      <c r="F266" s="12">
        <v>255113.64</v>
      </c>
      <c r="G266" s="13">
        <v>43281</v>
      </c>
    </row>
    <row r="267" spans="1:7" ht="36.75" customHeight="1" x14ac:dyDescent="0.25">
      <c r="A267" s="7">
        <v>43132</v>
      </c>
      <c r="B267" s="8" t="s">
        <v>881</v>
      </c>
      <c r="C267" s="9" t="s">
        <v>1580</v>
      </c>
      <c r="D267" s="10" t="s">
        <v>1320</v>
      </c>
      <c r="E267" s="11" t="s">
        <v>1203</v>
      </c>
      <c r="F267" s="12">
        <v>149844.81</v>
      </c>
      <c r="G267" s="13">
        <v>43281</v>
      </c>
    </row>
    <row r="268" spans="1:7" ht="36.75" customHeight="1" x14ac:dyDescent="0.25">
      <c r="A268" s="7">
        <v>43132</v>
      </c>
      <c r="B268" s="8" t="s">
        <v>887</v>
      </c>
      <c r="C268" s="9" t="s">
        <v>1518</v>
      </c>
      <c r="D268" s="10" t="s">
        <v>1214</v>
      </c>
      <c r="E268" s="11" t="s">
        <v>1203</v>
      </c>
      <c r="F268" s="12">
        <v>395366.08</v>
      </c>
      <c r="G268" s="13">
        <v>43281</v>
      </c>
    </row>
    <row r="269" spans="1:7" ht="36.75" customHeight="1" x14ac:dyDescent="0.25">
      <c r="A269" s="7">
        <v>43133</v>
      </c>
      <c r="B269" s="8" t="s">
        <v>200</v>
      </c>
      <c r="C269" s="9" t="s">
        <v>1646</v>
      </c>
      <c r="D269" s="10" t="s">
        <v>1215</v>
      </c>
      <c r="E269" s="11" t="s">
        <v>1203</v>
      </c>
      <c r="F269" s="12">
        <v>495983.5</v>
      </c>
      <c r="G269" s="13">
        <v>43281</v>
      </c>
    </row>
    <row r="270" spans="1:7" ht="36.75" customHeight="1" x14ac:dyDescent="0.25">
      <c r="A270" s="7">
        <v>43133</v>
      </c>
      <c r="B270" s="8" t="s">
        <v>227</v>
      </c>
      <c r="C270" s="9" t="s">
        <v>1669</v>
      </c>
      <c r="D270" s="10" t="s">
        <v>1215</v>
      </c>
      <c r="E270" s="11" t="s">
        <v>1203</v>
      </c>
      <c r="F270" s="12">
        <v>353433.59999999998</v>
      </c>
      <c r="G270" s="13">
        <v>43281</v>
      </c>
    </row>
    <row r="271" spans="1:7" ht="36.75" customHeight="1" x14ac:dyDescent="0.25">
      <c r="A271" s="7">
        <v>43133</v>
      </c>
      <c r="B271" s="8" t="s">
        <v>256</v>
      </c>
      <c r="C271" s="9" t="s">
        <v>1682</v>
      </c>
      <c r="D271" s="10" t="s">
        <v>1215</v>
      </c>
      <c r="E271" s="11" t="s">
        <v>1203</v>
      </c>
      <c r="F271" s="12">
        <v>975730.2</v>
      </c>
      <c r="G271" s="13">
        <v>43281</v>
      </c>
    </row>
    <row r="272" spans="1:7" ht="36.75" customHeight="1" x14ac:dyDescent="0.25">
      <c r="A272" s="7">
        <v>43133</v>
      </c>
      <c r="B272" s="8" t="s">
        <v>262</v>
      </c>
      <c r="C272" s="9" t="s">
        <v>1497</v>
      </c>
      <c r="D272" s="10" t="s">
        <v>1262</v>
      </c>
      <c r="E272" s="11" t="s">
        <v>1203</v>
      </c>
      <c r="F272" s="12">
        <v>429520</v>
      </c>
      <c r="G272" s="13">
        <v>43281</v>
      </c>
    </row>
    <row r="273" spans="1:7" ht="36.75" customHeight="1" x14ac:dyDescent="0.25">
      <c r="A273" s="7">
        <v>43133</v>
      </c>
      <c r="B273" s="8" t="s">
        <v>280</v>
      </c>
      <c r="C273" s="9" t="s">
        <v>1701</v>
      </c>
      <c r="D273" s="10" t="s">
        <v>1215</v>
      </c>
      <c r="E273" s="11" t="s">
        <v>1203</v>
      </c>
      <c r="F273" s="12">
        <v>607256.31999999995</v>
      </c>
      <c r="G273" s="13">
        <v>43281</v>
      </c>
    </row>
    <row r="274" spans="1:7" ht="36.75" customHeight="1" x14ac:dyDescent="0.25">
      <c r="A274" s="7">
        <v>43133</v>
      </c>
      <c r="B274" s="8" t="s">
        <v>326</v>
      </c>
      <c r="C274" s="9" t="s">
        <v>1537</v>
      </c>
      <c r="D274" s="10" t="s">
        <v>1215</v>
      </c>
      <c r="E274" s="11" t="s">
        <v>1203</v>
      </c>
      <c r="F274" s="12">
        <v>1147252.6399999999</v>
      </c>
      <c r="G274" s="13">
        <v>43281</v>
      </c>
    </row>
    <row r="275" spans="1:7" ht="36.75" customHeight="1" x14ac:dyDescent="0.25">
      <c r="A275" s="7">
        <v>43133</v>
      </c>
      <c r="B275" s="8" t="s">
        <v>343</v>
      </c>
      <c r="C275" s="9" t="s">
        <v>1737</v>
      </c>
      <c r="D275" s="10" t="s">
        <v>1213</v>
      </c>
      <c r="E275" s="11" t="s">
        <v>1203</v>
      </c>
      <c r="F275" s="12">
        <v>826642.38</v>
      </c>
      <c r="G275" s="13">
        <v>43281</v>
      </c>
    </row>
    <row r="276" spans="1:7" ht="36.75" customHeight="1" x14ac:dyDescent="0.25">
      <c r="A276" s="7">
        <v>43133</v>
      </c>
      <c r="B276" s="8" t="s">
        <v>363</v>
      </c>
      <c r="C276" s="9" t="s">
        <v>1754</v>
      </c>
      <c r="D276" s="10" t="s">
        <v>1218</v>
      </c>
      <c r="E276" s="11" t="s">
        <v>1203</v>
      </c>
      <c r="F276" s="12">
        <v>2354288.7999999998</v>
      </c>
      <c r="G276" s="13">
        <v>43281</v>
      </c>
    </row>
    <row r="277" spans="1:7" ht="36.75" customHeight="1" x14ac:dyDescent="0.25">
      <c r="A277" s="7">
        <v>43133</v>
      </c>
      <c r="B277" s="8" t="s">
        <v>440</v>
      </c>
      <c r="C277" s="9" t="s">
        <v>1499</v>
      </c>
      <c r="D277" s="10" t="s">
        <v>1215</v>
      </c>
      <c r="E277" s="11" t="s">
        <v>1203</v>
      </c>
      <c r="F277" s="12">
        <v>342495</v>
      </c>
      <c r="G277" s="13">
        <v>43281</v>
      </c>
    </row>
    <row r="278" spans="1:7" ht="36.75" customHeight="1" x14ac:dyDescent="0.25">
      <c r="A278" s="7">
        <v>43133</v>
      </c>
      <c r="B278" s="8" t="s">
        <v>493</v>
      </c>
      <c r="C278" s="9" t="s">
        <v>1643</v>
      </c>
      <c r="D278" s="10" t="s">
        <v>1227</v>
      </c>
      <c r="E278" s="11" t="s">
        <v>1203</v>
      </c>
      <c r="F278" s="12">
        <v>1422574.96</v>
      </c>
      <c r="G278" s="13">
        <v>43281</v>
      </c>
    </row>
    <row r="279" spans="1:7" ht="36.75" customHeight="1" x14ac:dyDescent="0.25">
      <c r="A279" s="7">
        <v>43133</v>
      </c>
      <c r="B279" s="8" t="s">
        <v>602</v>
      </c>
      <c r="C279" s="9" t="s">
        <v>1564</v>
      </c>
      <c r="D279" s="10" t="s">
        <v>1215</v>
      </c>
      <c r="E279" s="11" t="s">
        <v>1203</v>
      </c>
      <c r="F279" s="12">
        <v>1018265.6</v>
      </c>
      <c r="G279" s="13">
        <v>43281</v>
      </c>
    </row>
    <row r="280" spans="1:7" ht="36.75" customHeight="1" x14ac:dyDescent="0.25">
      <c r="A280" s="7">
        <v>43133</v>
      </c>
      <c r="B280" s="8" t="s">
        <v>718</v>
      </c>
      <c r="C280" s="9" t="s">
        <v>1483</v>
      </c>
      <c r="D280" s="10" t="s">
        <v>1214</v>
      </c>
      <c r="E280" s="11" t="s">
        <v>1203</v>
      </c>
      <c r="F280" s="12">
        <f>23888*50.74</f>
        <v>1212077.1200000001</v>
      </c>
      <c r="G280" s="13">
        <v>43281</v>
      </c>
    </row>
    <row r="281" spans="1:7" ht="36.75" customHeight="1" x14ac:dyDescent="0.25">
      <c r="A281" s="7">
        <v>43133</v>
      </c>
      <c r="B281" s="8" t="s">
        <v>725</v>
      </c>
      <c r="C281" s="9" t="s">
        <v>1998</v>
      </c>
      <c r="D281" s="10" t="s">
        <v>1222</v>
      </c>
      <c r="E281" s="11" t="s">
        <v>1203</v>
      </c>
      <c r="F281" s="12">
        <v>270172.79999999999</v>
      </c>
      <c r="G281" s="13">
        <v>43281</v>
      </c>
    </row>
    <row r="282" spans="1:7" ht="36.75" customHeight="1" x14ac:dyDescent="0.25">
      <c r="A282" s="7">
        <v>43133</v>
      </c>
      <c r="B282" s="8" t="s">
        <v>748</v>
      </c>
      <c r="C282" s="9" t="s">
        <v>2039</v>
      </c>
      <c r="D282" s="10" t="s">
        <v>1218</v>
      </c>
      <c r="E282" s="11" t="s">
        <v>1203</v>
      </c>
      <c r="F282" s="12">
        <v>869140.8</v>
      </c>
      <c r="G282" s="13">
        <v>43281</v>
      </c>
    </row>
    <row r="283" spans="1:7" ht="36.75" customHeight="1" x14ac:dyDescent="0.25">
      <c r="A283" s="7">
        <v>43133</v>
      </c>
      <c r="B283" s="8" t="s">
        <v>786</v>
      </c>
      <c r="C283" s="9" t="s">
        <v>2053</v>
      </c>
      <c r="D283" s="10" t="s">
        <v>1214</v>
      </c>
      <c r="E283" s="11" t="s">
        <v>1203</v>
      </c>
      <c r="F283" s="12">
        <v>1347739.36</v>
      </c>
      <c r="G283" s="13">
        <v>43281</v>
      </c>
    </row>
    <row r="284" spans="1:7" ht="36.75" customHeight="1" x14ac:dyDescent="0.25">
      <c r="A284" s="7">
        <v>43133</v>
      </c>
      <c r="B284" s="8" t="s">
        <v>812</v>
      </c>
      <c r="C284" s="9" t="s">
        <v>2071</v>
      </c>
      <c r="D284" s="10" t="s">
        <v>1236</v>
      </c>
      <c r="E284" s="11" t="s">
        <v>1203</v>
      </c>
      <c r="F284" s="12">
        <v>695163.81</v>
      </c>
      <c r="G284" s="13">
        <v>43281</v>
      </c>
    </row>
    <row r="285" spans="1:7" ht="36.75" customHeight="1" x14ac:dyDescent="0.25">
      <c r="A285" s="7">
        <v>43133</v>
      </c>
      <c r="B285" s="8" t="s">
        <v>832</v>
      </c>
      <c r="C285" s="9" t="s">
        <v>1569</v>
      </c>
      <c r="D285" s="10" t="s">
        <v>1227</v>
      </c>
      <c r="E285" s="11" t="s">
        <v>1203</v>
      </c>
      <c r="F285" s="12">
        <f>16139*50.74</f>
        <v>818892.86</v>
      </c>
      <c r="G285" s="13">
        <v>43281</v>
      </c>
    </row>
    <row r="286" spans="1:7" ht="36.75" customHeight="1" x14ac:dyDescent="0.25">
      <c r="A286" s="7">
        <v>43133</v>
      </c>
      <c r="B286" s="8" t="s">
        <v>840</v>
      </c>
      <c r="C286" s="9" t="s">
        <v>1623</v>
      </c>
      <c r="D286" s="10" t="s">
        <v>1214</v>
      </c>
      <c r="E286" s="11" t="s">
        <v>1203</v>
      </c>
      <c r="F286" s="12">
        <v>617607.28</v>
      </c>
      <c r="G286" s="13">
        <v>43281</v>
      </c>
    </row>
    <row r="287" spans="1:7" ht="36.75" customHeight="1" x14ac:dyDescent="0.25">
      <c r="A287" s="7">
        <v>43133</v>
      </c>
      <c r="B287" s="8" t="s">
        <v>851</v>
      </c>
      <c r="C287" s="9" t="s">
        <v>1754</v>
      </c>
      <c r="D287" s="10" t="s">
        <v>1278</v>
      </c>
      <c r="E287" s="11" t="s">
        <v>1203</v>
      </c>
      <c r="F287" s="12">
        <v>44657.81</v>
      </c>
      <c r="G287" s="13">
        <v>43281</v>
      </c>
    </row>
    <row r="288" spans="1:7" ht="36.75" customHeight="1" x14ac:dyDescent="0.25">
      <c r="A288" s="7">
        <v>43133</v>
      </c>
      <c r="B288" s="8" t="s">
        <v>864</v>
      </c>
      <c r="C288" s="9" t="s">
        <v>1478</v>
      </c>
      <c r="D288" s="10" t="s">
        <v>1220</v>
      </c>
      <c r="E288" s="11" t="s">
        <v>1203</v>
      </c>
      <c r="F288" s="12">
        <f>21243*47.2</f>
        <v>1002669.6000000001</v>
      </c>
      <c r="G288" s="13">
        <v>43281</v>
      </c>
    </row>
    <row r="289" spans="1:7" ht="36.75" customHeight="1" x14ac:dyDescent="0.25">
      <c r="A289" s="7">
        <v>43133</v>
      </c>
      <c r="B289" s="8" t="s">
        <v>881</v>
      </c>
      <c r="C289" s="9" t="s">
        <v>1521</v>
      </c>
      <c r="D289" s="10" t="s">
        <v>1229</v>
      </c>
      <c r="E289" s="11" t="s">
        <v>1203</v>
      </c>
      <c r="F289" s="12">
        <v>346184.4</v>
      </c>
      <c r="G289" s="13">
        <v>43281</v>
      </c>
    </row>
    <row r="290" spans="1:7" ht="36.75" customHeight="1" x14ac:dyDescent="0.25">
      <c r="A290" s="7">
        <v>43133</v>
      </c>
      <c r="B290" s="8" t="s">
        <v>888</v>
      </c>
      <c r="C290" s="9" t="s">
        <v>2121</v>
      </c>
      <c r="D290" s="10" t="s">
        <v>1262</v>
      </c>
      <c r="E290" s="11" t="s">
        <v>1203</v>
      </c>
      <c r="F290" s="12">
        <v>1255250</v>
      </c>
      <c r="G290" s="13">
        <v>43281</v>
      </c>
    </row>
    <row r="291" spans="1:7" ht="36.75" customHeight="1" x14ac:dyDescent="0.25">
      <c r="A291" s="7">
        <v>43136</v>
      </c>
      <c r="B291" s="8" t="s">
        <v>99</v>
      </c>
      <c r="C291" s="9" t="s">
        <v>1564</v>
      </c>
      <c r="D291" s="10" t="s">
        <v>1215</v>
      </c>
      <c r="E291" s="11" t="s">
        <v>1203</v>
      </c>
      <c r="F291" s="12">
        <v>707315.6</v>
      </c>
      <c r="G291" s="13">
        <v>43281</v>
      </c>
    </row>
    <row r="292" spans="1:7" ht="36.75" customHeight="1" x14ac:dyDescent="0.25">
      <c r="A292" s="7">
        <v>43136</v>
      </c>
      <c r="B292" s="8" t="s">
        <v>183</v>
      </c>
      <c r="C292" s="9" t="s">
        <v>1610</v>
      </c>
      <c r="D292" s="10" t="s">
        <v>1216</v>
      </c>
      <c r="E292" s="11" t="s">
        <v>1203</v>
      </c>
      <c r="F292" s="12">
        <v>492318.28</v>
      </c>
      <c r="G292" s="13">
        <v>43281</v>
      </c>
    </row>
    <row r="293" spans="1:7" ht="36.75" customHeight="1" x14ac:dyDescent="0.25">
      <c r="A293" s="7">
        <v>43136</v>
      </c>
      <c r="B293" s="8" t="s">
        <v>202</v>
      </c>
      <c r="C293" s="9" t="s">
        <v>1568</v>
      </c>
      <c r="D293" s="10" t="s">
        <v>1215</v>
      </c>
      <c r="E293" s="11" t="s">
        <v>1203</v>
      </c>
      <c r="F293" s="12">
        <v>419599.74</v>
      </c>
      <c r="G293" s="13">
        <v>43281</v>
      </c>
    </row>
    <row r="294" spans="1:7" ht="36.75" customHeight="1" x14ac:dyDescent="0.25">
      <c r="A294" s="7">
        <v>43136</v>
      </c>
      <c r="B294" s="8" t="s">
        <v>486</v>
      </c>
      <c r="C294" s="9" t="s">
        <v>1834</v>
      </c>
      <c r="D294" s="10" t="s">
        <v>1228</v>
      </c>
      <c r="E294" s="11" t="s">
        <v>1203</v>
      </c>
      <c r="F294" s="12">
        <v>200869.58</v>
      </c>
      <c r="G294" s="13">
        <v>43281</v>
      </c>
    </row>
    <row r="295" spans="1:7" ht="36.75" customHeight="1" x14ac:dyDescent="0.25">
      <c r="A295" s="7">
        <v>43136</v>
      </c>
      <c r="B295" s="8" t="s">
        <v>547</v>
      </c>
      <c r="C295" s="9" t="s">
        <v>1535</v>
      </c>
      <c r="D295" s="10" t="s">
        <v>1214</v>
      </c>
      <c r="E295" s="11" t="s">
        <v>1203</v>
      </c>
      <c r="F295" s="12">
        <f>9105*50.74</f>
        <v>461987.7</v>
      </c>
      <c r="G295" s="13">
        <v>43281</v>
      </c>
    </row>
    <row r="296" spans="1:7" ht="36.75" customHeight="1" x14ac:dyDescent="0.25">
      <c r="A296" s="7">
        <v>43136</v>
      </c>
      <c r="B296" s="8" t="s">
        <v>757</v>
      </c>
      <c r="C296" s="9" t="s">
        <v>1553</v>
      </c>
      <c r="D296" s="10" t="s">
        <v>1255</v>
      </c>
      <c r="E296" s="11" t="s">
        <v>1203</v>
      </c>
      <c r="F296" s="12">
        <v>1351336</v>
      </c>
      <c r="G296" s="13">
        <v>43281</v>
      </c>
    </row>
    <row r="297" spans="1:7" ht="36.75" customHeight="1" x14ac:dyDescent="0.25">
      <c r="A297" s="7">
        <v>43136</v>
      </c>
      <c r="B297" s="8" t="s">
        <v>804</v>
      </c>
      <c r="C297" s="9" t="s">
        <v>1512</v>
      </c>
      <c r="D297" s="10" t="s">
        <v>1215</v>
      </c>
      <c r="E297" s="11" t="s">
        <v>1203</v>
      </c>
      <c r="F297" s="12">
        <v>176575.2</v>
      </c>
      <c r="G297" s="13">
        <v>43281</v>
      </c>
    </row>
    <row r="298" spans="1:7" ht="36.75" customHeight="1" x14ac:dyDescent="0.25">
      <c r="A298" s="7">
        <v>43136</v>
      </c>
      <c r="B298" s="8" t="s">
        <v>809</v>
      </c>
      <c r="C298" s="9" t="s">
        <v>2069</v>
      </c>
      <c r="D298" s="10" t="s">
        <v>1215</v>
      </c>
      <c r="E298" s="11" t="s">
        <v>1203</v>
      </c>
      <c r="F298" s="12">
        <v>777505.54</v>
      </c>
      <c r="G298" s="13">
        <v>43281</v>
      </c>
    </row>
    <row r="299" spans="1:7" ht="36.75" customHeight="1" x14ac:dyDescent="0.25">
      <c r="A299" s="7">
        <v>43136</v>
      </c>
      <c r="B299" s="8" t="s">
        <v>825</v>
      </c>
      <c r="C299" s="9" t="s">
        <v>1720</v>
      </c>
      <c r="D299" s="10" t="s">
        <v>1215</v>
      </c>
      <c r="E299" s="11" t="s">
        <v>1203</v>
      </c>
      <c r="F299" s="12">
        <v>821074.68</v>
      </c>
      <c r="G299" s="13">
        <v>43281</v>
      </c>
    </row>
    <row r="300" spans="1:7" ht="36.75" customHeight="1" x14ac:dyDescent="0.25">
      <c r="A300" s="7">
        <v>43136</v>
      </c>
      <c r="B300" s="8" t="s">
        <v>885</v>
      </c>
      <c r="C300" s="9" t="s">
        <v>2116</v>
      </c>
      <c r="D300" s="10" t="s">
        <v>1223</v>
      </c>
      <c r="E300" s="11" t="s">
        <v>1203</v>
      </c>
      <c r="F300" s="12">
        <v>2115220.8000000003</v>
      </c>
      <c r="G300" s="13">
        <v>43281</v>
      </c>
    </row>
    <row r="301" spans="1:7" ht="36.75" customHeight="1" x14ac:dyDescent="0.25">
      <c r="A301" s="7">
        <v>43137</v>
      </c>
      <c r="B301" s="8" t="s">
        <v>58</v>
      </c>
      <c r="C301" s="9" t="s">
        <v>1526</v>
      </c>
      <c r="D301" s="10" t="s">
        <v>1215</v>
      </c>
      <c r="E301" s="11" t="s">
        <v>1203</v>
      </c>
      <c r="F301" s="12">
        <v>1262741.6000000001</v>
      </c>
      <c r="G301" s="13">
        <v>43281</v>
      </c>
    </row>
    <row r="302" spans="1:7" ht="36.75" customHeight="1" x14ac:dyDescent="0.25">
      <c r="A302" s="7">
        <v>43137</v>
      </c>
      <c r="B302" s="8" t="s">
        <v>163</v>
      </c>
      <c r="C302" s="9" t="s">
        <v>1618</v>
      </c>
      <c r="D302" s="10" t="s">
        <v>1215</v>
      </c>
      <c r="E302" s="11" t="s">
        <v>1203</v>
      </c>
      <c r="F302" s="12">
        <v>719290.24</v>
      </c>
      <c r="G302" s="13">
        <v>43281</v>
      </c>
    </row>
    <row r="303" spans="1:7" ht="36.75" customHeight="1" x14ac:dyDescent="0.25">
      <c r="A303" s="7">
        <v>43137</v>
      </c>
      <c r="B303" s="8" t="s">
        <v>178</v>
      </c>
      <c r="C303" s="9" t="s">
        <v>1630</v>
      </c>
      <c r="D303" s="10" t="s">
        <v>1215</v>
      </c>
      <c r="E303" s="11" t="s">
        <v>1203</v>
      </c>
      <c r="F303" s="12">
        <v>1085392.32</v>
      </c>
      <c r="G303" s="13">
        <v>43281</v>
      </c>
    </row>
    <row r="304" spans="1:7" ht="36.75" customHeight="1" x14ac:dyDescent="0.25">
      <c r="A304" s="7">
        <v>43137</v>
      </c>
      <c r="B304" s="8" t="s">
        <v>286</v>
      </c>
      <c r="C304" s="9" t="s">
        <v>1552</v>
      </c>
      <c r="D304" s="10" t="s">
        <v>1215</v>
      </c>
      <c r="E304" s="11" t="s">
        <v>1203</v>
      </c>
      <c r="F304" s="12">
        <v>768558.78</v>
      </c>
      <c r="G304" s="13">
        <v>43281</v>
      </c>
    </row>
    <row r="305" spans="1:7" ht="36.75" customHeight="1" x14ac:dyDescent="0.25">
      <c r="A305" s="7">
        <v>43137</v>
      </c>
      <c r="B305" s="8" t="s">
        <v>301</v>
      </c>
      <c r="C305" s="9" t="s">
        <v>1614</v>
      </c>
      <c r="D305" s="10" t="s">
        <v>1213</v>
      </c>
      <c r="E305" s="11" t="s">
        <v>1203</v>
      </c>
      <c r="F305" s="12">
        <v>240583.73</v>
      </c>
      <c r="G305" s="13">
        <v>43281</v>
      </c>
    </row>
    <row r="306" spans="1:7" ht="36.75" customHeight="1" x14ac:dyDescent="0.25">
      <c r="A306" s="7">
        <v>43137</v>
      </c>
      <c r="B306" s="8" t="s">
        <v>318</v>
      </c>
      <c r="C306" s="9" t="s">
        <v>1467</v>
      </c>
      <c r="D306" s="10" t="s">
        <v>1227</v>
      </c>
      <c r="E306" s="11" t="s">
        <v>1203</v>
      </c>
      <c r="F306" s="12">
        <f>12124*50.74</f>
        <v>615171.76</v>
      </c>
      <c r="G306" s="13">
        <v>43281</v>
      </c>
    </row>
    <row r="307" spans="1:7" ht="36.75" customHeight="1" x14ac:dyDescent="0.25">
      <c r="A307" s="7">
        <v>43137</v>
      </c>
      <c r="B307" s="8" t="s">
        <v>368</v>
      </c>
      <c r="C307" s="9" t="s">
        <v>1761</v>
      </c>
      <c r="D307" s="10" t="s">
        <v>1215</v>
      </c>
      <c r="E307" s="11" t="s">
        <v>1203</v>
      </c>
      <c r="F307" s="12">
        <v>1165747.96</v>
      </c>
      <c r="G307" s="13">
        <v>43281</v>
      </c>
    </row>
    <row r="308" spans="1:7" ht="36.75" customHeight="1" x14ac:dyDescent="0.25">
      <c r="A308" s="7">
        <v>43137</v>
      </c>
      <c r="B308" s="8" t="s">
        <v>395</v>
      </c>
      <c r="C308" s="9" t="s">
        <v>1585</v>
      </c>
      <c r="D308" s="10" t="s">
        <v>1215</v>
      </c>
      <c r="E308" s="11" t="s">
        <v>1203</v>
      </c>
      <c r="F308" s="12">
        <v>465793.2</v>
      </c>
      <c r="G308" s="13">
        <v>43281</v>
      </c>
    </row>
    <row r="309" spans="1:7" ht="36.75" customHeight="1" x14ac:dyDescent="0.25">
      <c r="A309" s="7">
        <v>43137</v>
      </c>
      <c r="B309" s="8" t="s">
        <v>417</v>
      </c>
      <c r="C309" s="9" t="s">
        <v>1470</v>
      </c>
      <c r="D309" s="10" t="s">
        <v>1215</v>
      </c>
      <c r="E309" s="11" t="s">
        <v>1203</v>
      </c>
      <c r="F309" s="12">
        <v>352338.56</v>
      </c>
      <c r="G309" s="13">
        <v>43281</v>
      </c>
    </row>
    <row r="310" spans="1:7" ht="36.75" customHeight="1" x14ac:dyDescent="0.25">
      <c r="A310" s="7">
        <v>43137</v>
      </c>
      <c r="B310" s="8" t="s">
        <v>431</v>
      </c>
      <c r="C310" s="9" t="s">
        <v>1813</v>
      </c>
      <c r="D310" s="10" t="s">
        <v>1228</v>
      </c>
      <c r="E310" s="11" t="s">
        <v>1203</v>
      </c>
      <c r="F310" s="12">
        <v>351939.57</v>
      </c>
      <c r="G310" s="13">
        <v>43281</v>
      </c>
    </row>
    <row r="311" spans="1:7" ht="36.75" customHeight="1" x14ac:dyDescent="0.25">
      <c r="A311" s="7">
        <v>43137</v>
      </c>
      <c r="B311" s="8" t="s">
        <v>512</v>
      </c>
      <c r="C311" s="9" t="s">
        <v>1498</v>
      </c>
      <c r="D311" s="10" t="s">
        <v>1214</v>
      </c>
      <c r="E311" s="11" t="s">
        <v>1203</v>
      </c>
      <c r="F311" s="12">
        <v>1213751.54</v>
      </c>
      <c r="G311" s="13">
        <v>43281</v>
      </c>
    </row>
    <row r="312" spans="1:7" ht="36.75" customHeight="1" x14ac:dyDescent="0.25">
      <c r="A312" s="7">
        <v>43137</v>
      </c>
      <c r="B312" s="8" t="s">
        <v>545</v>
      </c>
      <c r="C312" s="9" t="s">
        <v>1553</v>
      </c>
      <c r="D312" s="10" t="s">
        <v>1215</v>
      </c>
      <c r="E312" s="11" t="s">
        <v>1203</v>
      </c>
      <c r="F312" s="12">
        <v>1304341.32</v>
      </c>
      <c r="G312" s="13">
        <v>43281</v>
      </c>
    </row>
    <row r="313" spans="1:7" ht="36.75" customHeight="1" x14ac:dyDescent="0.25">
      <c r="A313" s="7">
        <v>43137</v>
      </c>
      <c r="B313" s="8" t="s">
        <v>730</v>
      </c>
      <c r="C313" s="9" t="s">
        <v>2008</v>
      </c>
      <c r="D313" s="10" t="s">
        <v>1242</v>
      </c>
      <c r="E313" s="11" t="s">
        <v>1203</v>
      </c>
      <c r="F313" s="12">
        <v>757423.45</v>
      </c>
      <c r="G313" s="13">
        <v>43281</v>
      </c>
    </row>
    <row r="314" spans="1:7" ht="36.75" customHeight="1" x14ac:dyDescent="0.25">
      <c r="A314" s="7">
        <v>43137</v>
      </c>
      <c r="B314" s="8" t="s">
        <v>846</v>
      </c>
      <c r="C314" s="9" t="s">
        <v>1765</v>
      </c>
      <c r="D314" s="10" t="s">
        <v>1228</v>
      </c>
      <c r="E314" s="11" t="s">
        <v>1203</v>
      </c>
      <c r="F314" s="12">
        <v>428395.15</v>
      </c>
      <c r="G314" s="13">
        <v>43281</v>
      </c>
    </row>
    <row r="315" spans="1:7" ht="36.75" customHeight="1" x14ac:dyDescent="0.25">
      <c r="A315" s="7">
        <v>43137</v>
      </c>
      <c r="B315" s="8" t="s">
        <v>875</v>
      </c>
      <c r="C315" s="9" t="s">
        <v>1557</v>
      </c>
      <c r="D315" s="10" t="s">
        <v>1230</v>
      </c>
      <c r="E315" s="11" t="s">
        <v>1203</v>
      </c>
      <c r="F315" s="12">
        <v>954624.7</v>
      </c>
      <c r="G315" s="13">
        <v>43281</v>
      </c>
    </row>
    <row r="316" spans="1:7" ht="36.75" customHeight="1" x14ac:dyDescent="0.25">
      <c r="A316" s="7">
        <v>43138</v>
      </c>
      <c r="B316" s="8" t="s">
        <v>64</v>
      </c>
      <c r="C316" s="9" t="s">
        <v>1484</v>
      </c>
      <c r="D316" s="10" t="s">
        <v>1214</v>
      </c>
      <c r="E316" s="11" t="s">
        <v>1203</v>
      </c>
      <c r="F316" s="12">
        <v>2030480.28</v>
      </c>
      <c r="G316" s="13">
        <v>43281</v>
      </c>
    </row>
    <row r="317" spans="1:7" ht="36.75" customHeight="1" x14ac:dyDescent="0.25">
      <c r="A317" s="7">
        <v>43138</v>
      </c>
      <c r="B317" s="8" t="s">
        <v>137</v>
      </c>
      <c r="C317" s="9" t="s">
        <v>1473</v>
      </c>
      <c r="D317" s="10" t="s">
        <v>1215</v>
      </c>
      <c r="E317" s="11" t="s">
        <v>1203</v>
      </c>
      <c r="F317" s="12">
        <v>1690067.98</v>
      </c>
      <c r="G317" s="13">
        <v>43281</v>
      </c>
    </row>
    <row r="318" spans="1:7" ht="36.75" customHeight="1" x14ac:dyDescent="0.25">
      <c r="A318" s="7">
        <v>43138</v>
      </c>
      <c r="B318" s="8" t="s">
        <v>165</v>
      </c>
      <c r="C318" s="9" t="s">
        <v>1619</v>
      </c>
      <c r="D318" s="10" t="s">
        <v>1215</v>
      </c>
      <c r="E318" s="11" t="s">
        <v>1203</v>
      </c>
      <c r="F318" s="12">
        <v>1212078.3</v>
      </c>
      <c r="G318" s="13">
        <v>43281</v>
      </c>
    </row>
    <row r="319" spans="1:7" ht="36.75" customHeight="1" x14ac:dyDescent="0.25">
      <c r="A319" s="7">
        <v>43138</v>
      </c>
      <c r="B319" s="8" t="s">
        <v>207</v>
      </c>
      <c r="C319" s="9" t="s">
        <v>1650</v>
      </c>
      <c r="D319" s="10" t="s">
        <v>1215</v>
      </c>
      <c r="E319" s="11" t="s">
        <v>1203</v>
      </c>
      <c r="F319" s="12">
        <v>636256</v>
      </c>
      <c r="G319" s="13">
        <v>43281</v>
      </c>
    </row>
    <row r="320" spans="1:7" ht="36.75" customHeight="1" x14ac:dyDescent="0.25">
      <c r="A320" s="7">
        <v>43138</v>
      </c>
      <c r="B320" s="8" t="s">
        <v>210</v>
      </c>
      <c r="C320" s="9" t="s">
        <v>1652</v>
      </c>
      <c r="D320" s="10" t="s">
        <v>1215</v>
      </c>
      <c r="E320" s="11" t="s">
        <v>1203</v>
      </c>
      <c r="F320" s="12">
        <v>1885304.88</v>
      </c>
      <c r="G320" s="13">
        <v>43281</v>
      </c>
    </row>
    <row r="321" spans="1:7" ht="36.75" customHeight="1" x14ac:dyDescent="0.25">
      <c r="A321" s="7">
        <v>43138</v>
      </c>
      <c r="B321" s="8" t="s">
        <v>254</v>
      </c>
      <c r="C321" s="9" t="s">
        <v>1463</v>
      </c>
      <c r="D321" s="10" t="s">
        <v>1227</v>
      </c>
      <c r="E321" s="11" t="s">
        <v>1203</v>
      </c>
      <c r="F321" s="12">
        <v>788818.2</v>
      </c>
      <c r="G321" s="13">
        <v>43281</v>
      </c>
    </row>
    <row r="322" spans="1:7" ht="36.75" customHeight="1" x14ac:dyDescent="0.25">
      <c r="A322" s="7">
        <v>43138</v>
      </c>
      <c r="B322" s="8" t="s">
        <v>379</v>
      </c>
      <c r="C322" s="9" t="s">
        <v>1769</v>
      </c>
      <c r="D322" s="10" t="s">
        <v>1272</v>
      </c>
      <c r="E322" s="11" t="s">
        <v>1203</v>
      </c>
      <c r="F322" s="12">
        <v>383967.52</v>
      </c>
      <c r="G322" s="13">
        <v>43281</v>
      </c>
    </row>
    <row r="323" spans="1:7" ht="36.75" customHeight="1" x14ac:dyDescent="0.25">
      <c r="A323" s="7">
        <v>43138</v>
      </c>
      <c r="B323" s="8" t="s">
        <v>389</v>
      </c>
      <c r="C323" s="9" t="s">
        <v>1537</v>
      </c>
      <c r="D323" s="10" t="s">
        <v>1244</v>
      </c>
      <c r="E323" s="11" t="s">
        <v>1203</v>
      </c>
      <c r="F323" s="12">
        <v>346920</v>
      </c>
      <c r="G323" s="13">
        <v>43281</v>
      </c>
    </row>
    <row r="324" spans="1:7" ht="36.75" customHeight="1" x14ac:dyDescent="0.25">
      <c r="A324" s="7">
        <v>43138</v>
      </c>
      <c r="B324" s="8" t="s">
        <v>390</v>
      </c>
      <c r="C324" s="9" t="s">
        <v>1774</v>
      </c>
      <c r="D324" s="10" t="s">
        <v>1215</v>
      </c>
      <c r="E324" s="11" t="s">
        <v>1203</v>
      </c>
      <c r="F324" s="12">
        <v>425051.34</v>
      </c>
      <c r="G324" s="13">
        <v>43281</v>
      </c>
    </row>
    <row r="325" spans="1:7" ht="36.75" customHeight="1" x14ac:dyDescent="0.25">
      <c r="A325" s="7">
        <v>43138</v>
      </c>
      <c r="B325" s="8" t="s">
        <v>412</v>
      </c>
      <c r="C325" s="9" t="s">
        <v>1534</v>
      </c>
      <c r="D325" s="10" t="s">
        <v>1215</v>
      </c>
      <c r="E325" s="11" t="s">
        <v>1203</v>
      </c>
      <c r="F325" s="12">
        <v>185454.7</v>
      </c>
      <c r="G325" s="13">
        <v>43281</v>
      </c>
    </row>
    <row r="326" spans="1:7" ht="36.75" customHeight="1" x14ac:dyDescent="0.25">
      <c r="A326" s="7">
        <v>43138</v>
      </c>
      <c r="B326" s="8" t="s">
        <v>420</v>
      </c>
      <c r="C326" s="9" t="s">
        <v>1802</v>
      </c>
      <c r="D326" s="10" t="s">
        <v>1214</v>
      </c>
      <c r="E326" s="11" t="s">
        <v>1203</v>
      </c>
      <c r="F326" s="12">
        <v>198485.44</v>
      </c>
      <c r="G326" s="13">
        <v>43281</v>
      </c>
    </row>
    <row r="327" spans="1:7" ht="36.75" customHeight="1" x14ac:dyDescent="0.25">
      <c r="A327" s="7">
        <v>43138</v>
      </c>
      <c r="B327" s="8" t="s">
        <v>522</v>
      </c>
      <c r="C327" s="9" t="s">
        <v>1849</v>
      </c>
      <c r="D327" s="10" t="s">
        <v>1215</v>
      </c>
      <c r="E327" s="11" t="s">
        <v>1203</v>
      </c>
      <c r="F327" s="12">
        <v>396380.88</v>
      </c>
      <c r="G327" s="13">
        <v>43281</v>
      </c>
    </row>
    <row r="328" spans="1:7" ht="36.75" customHeight="1" x14ac:dyDescent="0.25">
      <c r="A328" s="7">
        <v>43138</v>
      </c>
      <c r="B328" s="8" t="s">
        <v>590</v>
      </c>
      <c r="C328" s="9" t="s">
        <v>1498</v>
      </c>
      <c r="D328" s="10" t="s">
        <v>1215</v>
      </c>
      <c r="E328" s="11" t="s">
        <v>1203</v>
      </c>
      <c r="F328" s="12">
        <v>337065.82</v>
      </c>
      <c r="G328" s="13">
        <v>43281</v>
      </c>
    </row>
    <row r="329" spans="1:7" ht="36.75" customHeight="1" x14ac:dyDescent="0.25">
      <c r="A329" s="7">
        <v>43138</v>
      </c>
      <c r="B329" s="8" t="s">
        <v>612</v>
      </c>
      <c r="C329" s="9" t="s">
        <v>1496</v>
      </c>
      <c r="D329" s="10" t="s">
        <v>1214</v>
      </c>
      <c r="E329" s="11" t="s">
        <v>1203</v>
      </c>
      <c r="F329" s="12">
        <v>439053.22</v>
      </c>
      <c r="G329" s="13">
        <v>43281</v>
      </c>
    </row>
    <row r="330" spans="1:7" ht="36.75" customHeight="1" x14ac:dyDescent="0.25">
      <c r="A330" s="7">
        <v>43138</v>
      </c>
      <c r="B330" s="8" t="s">
        <v>677</v>
      </c>
      <c r="C330" s="9" t="s">
        <v>1539</v>
      </c>
      <c r="D330" s="10" t="s">
        <v>1234</v>
      </c>
      <c r="E330" s="11" t="s">
        <v>1203</v>
      </c>
      <c r="F330" s="12">
        <v>891981.54</v>
      </c>
      <c r="G330" s="13">
        <v>43281</v>
      </c>
    </row>
    <row r="331" spans="1:7" ht="36.75" customHeight="1" x14ac:dyDescent="0.25">
      <c r="A331" s="7">
        <v>43138</v>
      </c>
      <c r="B331" s="8" t="s">
        <v>702</v>
      </c>
      <c r="C331" s="9" t="s">
        <v>1965</v>
      </c>
      <c r="D331" s="10" t="s">
        <v>1307</v>
      </c>
      <c r="E331" s="11" t="s">
        <v>1203</v>
      </c>
      <c r="F331" s="12">
        <v>5167869</v>
      </c>
      <c r="G331" s="13">
        <v>43281</v>
      </c>
    </row>
    <row r="332" spans="1:7" ht="36.75" customHeight="1" x14ac:dyDescent="0.25">
      <c r="A332" s="7">
        <v>43138</v>
      </c>
      <c r="B332" s="8" t="s">
        <v>704</v>
      </c>
      <c r="C332" s="9" t="s">
        <v>1730</v>
      </c>
      <c r="D332" s="10" t="s">
        <v>1215</v>
      </c>
      <c r="E332" s="11" t="s">
        <v>1203</v>
      </c>
      <c r="F332" s="12">
        <f>15465*50.74</f>
        <v>784694.1</v>
      </c>
      <c r="G332" s="13">
        <v>43281</v>
      </c>
    </row>
    <row r="333" spans="1:7" ht="36.75" customHeight="1" x14ac:dyDescent="0.25">
      <c r="A333" s="7">
        <v>43138</v>
      </c>
      <c r="B333" s="8" t="s">
        <v>711</v>
      </c>
      <c r="C333" s="9" t="s">
        <v>1976</v>
      </c>
      <c r="D333" s="10" t="s">
        <v>1214</v>
      </c>
      <c r="E333" s="11" t="s">
        <v>1203</v>
      </c>
      <c r="F333" s="12">
        <v>1028016</v>
      </c>
      <c r="G333" s="13">
        <v>43281</v>
      </c>
    </row>
    <row r="334" spans="1:7" ht="36.75" customHeight="1" x14ac:dyDescent="0.25">
      <c r="A334" s="7">
        <v>43138</v>
      </c>
      <c r="B334" s="8" t="s">
        <v>741</v>
      </c>
      <c r="C334" s="9" t="s">
        <v>2031</v>
      </c>
      <c r="D334" s="10" t="s">
        <v>1264</v>
      </c>
      <c r="E334" s="11" t="s">
        <v>1203</v>
      </c>
      <c r="F334" s="12">
        <v>664494.66</v>
      </c>
      <c r="G334" s="13">
        <v>43281</v>
      </c>
    </row>
    <row r="335" spans="1:7" ht="36.75" customHeight="1" x14ac:dyDescent="0.25">
      <c r="A335" s="7">
        <v>43139</v>
      </c>
      <c r="B335" s="8" t="s">
        <v>32</v>
      </c>
      <c r="C335" s="9" t="s">
        <v>1491</v>
      </c>
      <c r="D335" s="10" t="s">
        <v>1215</v>
      </c>
      <c r="E335" s="11" t="s">
        <v>1203</v>
      </c>
      <c r="F335" s="12">
        <v>363107.24</v>
      </c>
      <c r="G335" s="13">
        <v>43281</v>
      </c>
    </row>
    <row r="336" spans="1:7" ht="36.75" customHeight="1" x14ac:dyDescent="0.25">
      <c r="A336" s="7">
        <v>43139</v>
      </c>
      <c r="B336" s="8" t="s">
        <v>43</v>
      </c>
      <c r="C336" s="9" t="s">
        <v>1510</v>
      </c>
      <c r="D336" s="10" t="s">
        <v>1215</v>
      </c>
      <c r="E336" s="11" t="s">
        <v>1203</v>
      </c>
      <c r="F336" s="12">
        <v>538858.80000000005</v>
      </c>
      <c r="G336" s="13">
        <v>43281</v>
      </c>
    </row>
    <row r="337" spans="1:7" ht="36.75" customHeight="1" x14ac:dyDescent="0.25">
      <c r="A337" s="7">
        <v>43139</v>
      </c>
      <c r="B337" s="8" t="s">
        <v>61</v>
      </c>
      <c r="C337" s="9" t="s">
        <v>1531</v>
      </c>
      <c r="D337" s="10" t="s">
        <v>1227</v>
      </c>
      <c r="E337" s="11" t="s">
        <v>1203</v>
      </c>
      <c r="F337" s="12">
        <v>961397.92</v>
      </c>
      <c r="G337" s="13">
        <v>43281</v>
      </c>
    </row>
    <row r="338" spans="1:7" ht="36.75" customHeight="1" x14ac:dyDescent="0.25">
      <c r="A338" s="7">
        <v>43139</v>
      </c>
      <c r="B338" s="8" t="s">
        <v>91</v>
      </c>
      <c r="C338" s="9" t="s">
        <v>1559</v>
      </c>
      <c r="D338" s="10" t="s">
        <v>1215</v>
      </c>
      <c r="E338" s="11" t="s">
        <v>1203</v>
      </c>
      <c r="F338" s="12">
        <v>1614826.46</v>
      </c>
      <c r="G338" s="13">
        <v>43281</v>
      </c>
    </row>
    <row r="339" spans="1:7" ht="36.75" customHeight="1" x14ac:dyDescent="0.25">
      <c r="A339" s="7">
        <v>43139</v>
      </c>
      <c r="B339" s="8" t="s">
        <v>476</v>
      </c>
      <c r="C339" s="9" t="s">
        <v>1514</v>
      </c>
      <c r="D339" s="10" t="s">
        <v>1227</v>
      </c>
      <c r="E339" s="11" t="s">
        <v>1203</v>
      </c>
      <c r="F339" s="12">
        <v>467934</v>
      </c>
      <c r="G339" s="13">
        <v>43281</v>
      </c>
    </row>
    <row r="340" spans="1:7" ht="36.75" customHeight="1" x14ac:dyDescent="0.25">
      <c r="A340" s="7">
        <v>43139</v>
      </c>
      <c r="B340" s="8" t="s">
        <v>480</v>
      </c>
      <c r="C340" s="9" t="s">
        <v>1529</v>
      </c>
      <c r="D340" s="10" t="s">
        <v>1214</v>
      </c>
      <c r="E340" s="11" t="s">
        <v>1203</v>
      </c>
      <c r="F340" s="12">
        <v>964591.5</v>
      </c>
      <c r="G340" s="13">
        <v>43281</v>
      </c>
    </row>
    <row r="341" spans="1:7" ht="36.75" customHeight="1" x14ac:dyDescent="0.25">
      <c r="A341" s="7">
        <v>43139</v>
      </c>
      <c r="B341" s="8" t="s">
        <v>562</v>
      </c>
      <c r="C341" s="9" t="s">
        <v>1609</v>
      </c>
      <c r="D341" s="10" t="s">
        <v>1227</v>
      </c>
      <c r="E341" s="11" t="s">
        <v>1203</v>
      </c>
      <c r="F341" s="12">
        <v>953792.82</v>
      </c>
      <c r="G341" s="13">
        <v>43281</v>
      </c>
    </row>
    <row r="342" spans="1:7" ht="36.75" customHeight="1" x14ac:dyDescent="0.25">
      <c r="A342" s="7">
        <v>43139</v>
      </c>
      <c r="B342" s="8" t="s">
        <v>609</v>
      </c>
      <c r="C342" s="9" t="s">
        <v>1531</v>
      </c>
      <c r="D342" s="10" t="s">
        <v>1215</v>
      </c>
      <c r="E342" s="11" t="s">
        <v>1203</v>
      </c>
      <c r="F342" s="12">
        <v>1191863.72</v>
      </c>
      <c r="G342" s="13">
        <v>43281</v>
      </c>
    </row>
    <row r="343" spans="1:7" ht="36.75" customHeight="1" x14ac:dyDescent="0.25">
      <c r="A343" s="7">
        <v>43139</v>
      </c>
      <c r="B343" s="8" t="s">
        <v>659</v>
      </c>
      <c r="C343" s="9" t="s">
        <v>1939</v>
      </c>
      <c r="D343" s="10" t="s">
        <v>1216</v>
      </c>
      <c r="E343" s="11" t="s">
        <v>1203</v>
      </c>
      <c r="F343" s="12">
        <v>1489429.62</v>
      </c>
      <c r="G343" s="13">
        <v>43281</v>
      </c>
    </row>
    <row r="344" spans="1:7" ht="36.75" customHeight="1" x14ac:dyDescent="0.25">
      <c r="A344" s="7">
        <v>43139</v>
      </c>
      <c r="B344" s="8" t="s">
        <v>663</v>
      </c>
      <c r="C344" s="9" t="s">
        <v>1774</v>
      </c>
      <c r="D344" s="10" t="s">
        <v>1282</v>
      </c>
      <c r="E344" s="11" t="s">
        <v>1203</v>
      </c>
      <c r="F344" s="12">
        <v>2142024.44</v>
      </c>
      <c r="G344" s="13">
        <v>43281</v>
      </c>
    </row>
    <row r="345" spans="1:7" ht="36.75" customHeight="1" x14ac:dyDescent="0.25">
      <c r="A345" s="7">
        <v>43139</v>
      </c>
      <c r="B345" s="8" t="s">
        <v>683</v>
      </c>
      <c r="C345" s="9" t="s">
        <v>1953</v>
      </c>
      <c r="D345" s="10" t="s">
        <v>1231</v>
      </c>
      <c r="E345" s="11" t="s">
        <v>1203</v>
      </c>
      <c r="F345" s="12">
        <v>895260.4</v>
      </c>
      <c r="G345" s="13">
        <v>43281</v>
      </c>
    </row>
    <row r="346" spans="1:7" ht="36.75" customHeight="1" x14ac:dyDescent="0.25">
      <c r="A346" s="7">
        <v>43139</v>
      </c>
      <c r="B346" s="8" t="s">
        <v>691</v>
      </c>
      <c r="C346" s="9" t="s">
        <v>1961</v>
      </c>
      <c r="D346" s="10" t="s">
        <v>1215</v>
      </c>
      <c r="E346" s="11" t="s">
        <v>1203</v>
      </c>
      <c r="F346" s="12">
        <v>1730270.58</v>
      </c>
      <c r="G346" s="13">
        <v>43281</v>
      </c>
    </row>
    <row r="347" spans="1:7" ht="36.75" customHeight="1" x14ac:dyDescent="0.25">
      <c r="A347" s="7">
        <v>43139</v>
      </c>
      <c r="B347" s="8" t="s">
        <v>708</v>
      </c>
      <c r="C347" s="9" t="s">
        <v>1974</v>
      </c>
      <c r="D347" s="10" t="s">
        <v>1215</v>
      </c>
      <c r="E347" s="11" t="s">
        <v>1203</v>
      </c>
      <c r="F347" s="12">
        <v>1051789.46</v>
      </c>
      <c r="G347" s="13">
        <v>43281</v>
      </c>
    </row>
    <row r="348" spans="1:7" ht="36.75" customHeight="1" x14ac:dyDescent="0.25">
      <c r="A348" s="7">
        <v>43139</v>
      </c>
      <c r="B348" s="8" t="s">
        <v>741</v>
      </c>
      <c r="C348" s="9" t="s">
        <v>2026</v>
      </c>
      <c r="D348" s="10" t="s">
        <v>1278</v>
      </c>
      <c r="E348" s="11" t="s">
        <v>1203</v>
      </c>
      <c r="F348" s="12">
        <v>306685.17</v>
      </c>
      <c r="G348" s="13">
        <v>43281</v>
      </c>
    </row>
    <row r="349" spans="1:7" ht="36.75" customHeight="1" x14ac:dyDescent="0.25">
      <c r="A349" s="7">
        <v>43139</v>
      </c>
      <c r="B349" s="8" t="s">
        <v>776</v>
      </c>
      <c r="C349" s="9" t="s">
        <v>1764</v>
      </c>
      <c r="D349" s="10" t="s">
        <v>1276</v>
      </c>
      <c r="E349" s="11" t="s">
        <v>1203</v>
      </c>
      <c r="F349" s="12">
        <v>428811.4</v>
      </c>
      <c r="G349" s="13">
        <v>43281</v>
      </c>
    </row>
    <row r="350" spans="1:7" ht="36.75" customHeight="1" x14ac:dyDescent="0.25">
      <c r="A350" s="7">
        <v>43139</v>
      </c>
      <c r="B350" s="8" t="s">
        <v>807</v>
      </c>
      <c r="C350" s="9" t="s">
        <v>1494</v>
      </c>
      <c r="D350" s="10" t="s">
        <v>1215</v>
      </c>
      <c r="E350" s="11" t="s">
        <v>1203</v>
      </c>
      <c r="F350" s="12">
        <v>708566.4</v>
      </c>
      <c r="G350" s="13">
        <v>43281</v>
      </c>
    </row>
    <row r="351" spans="1:7" ht="36.75" customHeight="1" x14ac:dyDescent="0.25">
      <c r="A351" s="7">
        <v>43140</v>
      </c>
      <c r="B351" s="8" t="s">
        <v>27</v>
      </c>
      <c r="C351" s="9" t="s">
        <v>1482</v>
      </c>
      <c r="D351" s="10" t="s">
        <v>1214</v>
      </c>
      <c r="E351" s="11" t="s">
        <v>1203</v>
      </c>
      <c r="F351" s="12">
        <v>559357.76</v>
      </c>
      <c r="G351" s="13">
        <v>43281</v>
      </c>
    </row>
    <row r="352" spans="1:7" ht="36.75" customHeight="1" x14ac:dyDescent="0.25">
      <c r="A352" s="7">
        <v>43140</v>
      </c>
      <c r="B352" s="8" t="s">
        <v>58</v>
      </c>
      <c r="C352" s="9" t="s">
        <v>1528</v>
      </c>
      <c r="D352" s="10" t="s">
        <v>1214</v>
      </c>
      <c r="E352" s="11" t="s">
        <v>1203</v>
      </c>
      <c r="F352" s="12">
        <v>2020386.56</v>
      </c>
      <c r="G352" s="13">
        <v>43281</v>
      </c>
    </row>
    <row r="353" spans="1:7" ht="36.75" customHeight="1" x14ac:dyDescent="0.25">
      <c r="A353" s="7">
        <v>43140</v>
      </c>
      <c r="B353" s="8" t="s">
        <v>117</v>
      </c>
      <c r="C353" s="9" t="s">
        <v>1538</v>
      </c>
      <c r="D353" s="10" t="s">
        <v>1215</v>
      </c>
      <c r="E353" s="11" t="s">
        <v>1203</v>
      </c>
      <c r="F353" s="12">
        <v>833149.62</v>
      </c>
      <c r="G353" s="13">
        <v>43281</v>
      </c>
    </row>
    <row r="354" spans="1:7" ht="36.75" customHeight="1" x14ac:dyDescent="0.25">
      <c r="A354" s="7">
        <v>43140</v>
      </c>
      <c r="B354" s="8" t="s">
        <v>130</v>
      </c>
      <c r="C354" s="9" t="s">
        <v>1534</v>
      </c>
      <c r="D354" s="10" t="s">
        <v>1215</v>
      </c>
      <c r="E354" s="11" t="s">
        <v>1203</v>
      </c>
      <c r="F354" s="12">
        <v>451350</v>
      </c>
      <c r="G354" s="13">
        <v>43281</v>
      </c>
    </row>
    <row r="355" spans="1:7" ht="36.75" customHeight="1" x14ac:dyDescent="0.25">
      <c r="A355" s="7">
        <v>43140</v>
      </c>
      <c r="B355" s="8" t="s">
        <v>143</v>
      </c>
      <c r="C355" s="9" t="s">
        <v>1526</v>
      </c>
      <c r="D355" s="10" t="s">
        <v>1215</v>
      </c>
      <c r="E355" s="11" t="s">
        <v>1203</v>
      </c>
      <c r="F355" s="12">
        <v>1298663.1599999999</v>
      </c>
      <c r="G355" s="13">
        <v>43281</v>
      </c>
    </row>
    <row r="356" spans="1:7" ht="36.75" customHeight="1" x14ac:dyDescent="0.25">
      <c r="A356" s="7">
        <v>43140</v>
      </c>
      <c r="B356" s="8" t="s">
        <v>172</v>
      </c>
      <c r="C356" s="9" t="s">
        <v>1626</v>
      </c>
      <c r="D356" s="10" t="s">
        <v>1216</v>
      </c>
      <c r="E356" s="11" t="s">
        <v>1203</v>
      </c>
      <c r="F356" s="12">
        <v>1055962.8400000001</v>
      </c>
      <c r="G356" s="13">
        <v>43281</v>
      </c>
    </row>
    <row r="357" spans="1:7" ht="36.75" customHeight="1" x14ac:dyDescent="0.25">
      <c r="A357" s="7">
        <v>43140</v>
      </c>
      <c r="B357" s="8" t="s">
        <v>314</v>
      </c>
      <c r="C357" s="9" t="s">
        <v>1517</v>
      </c>
      <c r="D357" s="10" t="s">
        <v>1215</v>
      </c>
      <c r="E357" s="11" t="s">
        <v>1203</v>
      </c>
      <c r="F357" s="12">
        <v>504166.8</v>
      </c>
      <c r="G357" s="13">
        <v>43281</v>
      </c>
    </row>
    <row r="358" spans="1:7" ht="36.75" customHeight="1" x14ac:dyDescent="0.25">
      <c r="A358" s="7">
        <v>43140</v>
      </c>
      <c r="B358" s="8" t="s">
        <v>373</v>
      </c>
      <c r="C358" s="9" t="s">
        <v>1528</v>
      </c>
      <c r="D358" s="10" t="s">
        <v>1214</v>
      </c>
      <c r="E358" s="11" t="s">
        <v>1203</v>
      </c>
      <c r="F358" s="12">
        <v>348867</v>
      </c>
      <c r="G358" s="13">
        <v>43281</v>
      </c>
    </row>
    <row r="359" spans="1:7" ht="36.75" customHeight="1" x14ac:dyDescent="0.25">
      <c r="A359" s="7">
        <v>43140</v>
      </c>
      <c r="B359" s="8" t="s">
        <v>402</v>
      </c>
      <c r="C359" s="9" t="s">
        <v>1794</v>
      </c>
      <c r="D359" s="10" t="s">
        <v>1268</v>
      </c>
      <c r="E359" s="11" t="s">
        <v>1203</v>
      </c>
      <c r="F359" s="12">
        <v>507441</v>
      </c>
      <c r="G359" s="13">
        <v>43281</v>
      </c>
    </row>
    <row r="360" spans="1:7" ht="36.75" customHeight="1" x14ac:dyDescent="0.25">
      <c r="A360" s="7">
        <v>43140</v>
      </c>
      <c r="B360" s="8" t="s">
        <v>404</v>
      </c>
      <c r="C360" s="9" t="s">
        <v>1484</v>
      </c>
      <c r="D360" s="10" t="s">
        <v>1214</v>
      </c>
      <c r="E360" s="11" t="s">
        <v>1203</v>
      </c>
      <c r="F360" s="12">
        <v>929487.18</v>
      </c>
      <c r="G360" s="13">
        <v>43281</v>
      </c>
    </row>
    <row r="361" spans="1:7" ht="36.75" customHeight="1" x14ac:dyDescent="0.25">
      <c r="A361" s="7">
        <v>43140</v>
      </c>
      <c r="B361" s="8" t="s">
        <v>428</v>
      </c>
      <c r="C361" s="9" t="s">
        <v>1576</v>
      </c>
      <c r="D361" s="10" t="s">
        <v>1243</v>
      </c>
      <c r="E361" s="11" t="s">
        <v>1203</v>
      </c>
      <c r="F361" s="12">
        <v>1397058.23</v>
      </c>
      <c r="G361" s="13">
        <v>43281</v>
      </c>
    </row>
    <row r="362" spans="1:7" ht="36.75" customHeight="1" x14ac:dyDescent="0.25">
      <c r="A362" s="7">
        <v>43140</v>
      </c>
      <c r="B362" s="8" t="s">
        <v>430</v>
      </c>
      <c r="C362" s="9" t="s">
        <v>1677</v>
      </c>
      <c r="D362" s="10" t="s">
        <v>1227</v>
      </c>
      <c r="E362" s="11" t="s">
        <v>1203</v>
      </c>
      <c r="F362" s="12">
        <v>1027520.4</v>
      </c>
      <c r="G362" s="13">
        <v>43281</v>
      </c>
    </row>
    <row r="363" spans="1:7" ht="36.75" customHeight="1" x14ac:dyDescent="0.25">
      <c r="A363" s="7">
        <v>43140</v>
      </c>
      <c r="B363" s="8" t="s">
        <v>433</v>
      </c>
      <c r="C363" s="9" t="s">
        <v>1534</v>
      </c>
      <c r="D363" s="10" t="s">
        <v>1283</v>
      </c>
      <c r="E363" s="11" t="s">
        <v>1203</v>
      </c>
      <c r="F363" s="12">
        <v>270094.2</v>
      </c>
      <c r="G363" s="13">
        <v>43281</v>
      </c>
    </row>
    <row r="364" spans="1:7" ht="36.75" customHeight="1" x14ac:dyDescent="0.25">
      <c r="A364" s="7">
        <v>43140</v>
      </c>
      <c r="B364" s="8" t="s">
        <v>444</v>
      </c>
      <c r="C364" s="9" t="s">
        <v>1820</v>
      </c>
      <c r="D364" s="10" t="s">
        <v>1223</v>
      </c>
      <c r="E364" s="11" t="s">
        <v>1203</v>
      </c>
      <c r="F364" s="12">
        <v>780791.2</v>
      </c>
      <c r="G364" s="13">
        <v>43281</v>
      </c>
    </row>
    <row r="365" spans="1:7" ht="36.75" customHeight="1" x14ac:dyDescent="0.25">
      <c r="A365" s="7">
        <v>43140</v>
      </c>
      <c r="B365" s="8" t="s">
        <v>538</v>
      </c>
      <c r="C365" s="9" t="s">
        <v>1862</v>
      </c>
      <c r="D365" s="10" t="s">
        <v>1215</v>
      </c>
      <c r="E365" s="11" t="s">
        <v>1203</v>
      </c>
      <c r="F365" s="12">
        <v>1596584.84</v>
      </c>
      <c r="G365" s="13">
        <v>43281</v>
      </c>
    </row>
    <row r="366" spans="1:7" ht="36.75" customHeight="1" x14ac:dyDescent="0.25">
      <c r="A366" s="7">
        <v>43140</v>
      </c>
      <c r="B366" s="8" t="s">
        <v>618</v>
      </c>
      <c r="C366" s="9" t="s">
        <v>1915</v>
      </c>
      <c r="D366" s="10" t="s">
        <v>1215</v>
      </c>
      <c r="E366" s="11" t="s">
        <v>1203</v>
      </c>
      <c r="F366" s="12">
        <v>677531.22</v>
      </c>
      <c r="G366" s="13">
        <v>43281</v>
      </c>
    </row>
    <row r="367" spans="1:7" ht="36.75" customHeight="1" x14ac:dyDescent="0.25">
      <c r="A367" s="7">
        <v>43140</v>
      </c>
      <c r="B367" s="8" t="s">
        <v>621</v>
      </c>
      <c r="C367" s="9" t="s">
        <v>1497</v>
      </c>
      <c r="D367" s="10" t="s">
        <v>1214</v>
      </c>
      <c r="E367" s="11" t="s">
        <v>1203</v>
      </c>
      <c r="F367" s="12">
        <v>924836.8</v>
      </c>
      <c r="G367" s="13">
        <v>43281</v>
      </c>
    </row>
    <row r="368" spans="1:7" ht="36.75" customHeight="1" x14ac:dyDescent="0.25">
      <c r="A368" s="7">
        <v>43140</v>
      </c>
      <c r="B368" s="8" t="s">
        <v>625</v>
      </c>
      <c r="C368" s="9" t="s">
        <v>1585</v>
      </c>
      <c r="D368" s="10" t="s">
        <v>1227</v>
      </c>
      <c r="E368" s="11" t="s">
        <v>1203</v>
      </c>
      <c r="F368" s="12">
        <v>291884.79999999999</v>
      </c>
      <c r="G368" s="13">
        <v>43281</v>
      </c>
    </row>
    <row r="369" spans="1:7" ht="36.75" customHeight="1" x14ac:dyDescent="0.25">
      <c r="A369" s="7">
        <v>43140</v>
      </c>
      <c r="B369" s="8" t="s">
        <v>639</v>
      </c>
      <c r="C369" s="9" t="s">
        <v>1927</v>
      </c>
      <c r="D369" s="10" t="s">
        <v>1215</v>
      </c>
      <c r="E369" s="11" t="s">
        <v>1203</v>
      </c>
      <c r="F369" s="12">
        <v>1953161.96</v>
      </c>
      <c r="G369" s="13">
        <v>43281</v>
      </c>
    </row>
    <row r="370" spans="1:7" ht="36.75" customHeight="1" x14ac:dyDescent="0.25">
      <c r="A370" s="7">
        <v>43140</v>
      </c>
      <c r="B370" s="8" t="s">
        <v>713</v>
      </c>
      <c r="C370" s="9" t="s">
        <v>1651</v>
      </c>
      <c r="D370" s="10" t="s">
        <v>1213</v>
      </c>
      <c r="E370" s="11" t="s">
        <v>1203</v>
      </c>
      <c r="F370" s="12">
        <v>761749.43</v>
      </c>
      <c r="G370" s="13">
        <v>43281</v>
      </c>
    </row>
    <row r="371" spans="1:7" ht="36.75" customHeight="1" x14ac:dyDescent="0.25">
      <c r="A371" s="7">
        <v>43140</v>
      </c>
      <c r="B371" s="8" t="s">
        <v>713</v>
      </c>
      <c r="C371" s="9" t="s">
        <v>1836</v>
      </c>
      <c r="D371" s="10" t="s">
        <v>1216</v>
      </c>
      <c r="E371" s="11" t="s">
        <v>1203</v>
      </c>
      <c r="F371" s="12">
        <v>789919.74</v>
      </c>
      <c r="G371" s="13">
        <v>43281</v>
      </c>
    </row>
    <row r="372" spans="1:7" ht="36.75" customHeight="1" x14ac:dyDescent="0.25">
      <c r="A372" s="7">
        <v>43140</v>
      </c>
      <c r="B372" s="8" t="s">
        <v>729</v>
      </c>
      <c r="C372" s="9" t="s">
        <v>2004</v>
      </c>
      <c r="D372" s="10" t="s">
        <v>1272</v>
      </c>
      <c r="E372" s="11" t="s">
        <v>1203</v>
      </c>
      <c r="F372" s="12">
        <v>226968.74</v>
      </c>
      <c r="G372" s="13">
        <v>43281</v>
      </c>
    </row>
    <row r="373" spans="1:7" ht="36.75" customHeight="1" x14ac:dyDescent="0.25">
      <c r="A373" s="7">
        <v>43140</v>
      </c>
      <c r="B373" s="8" t="s">
        <v>802</v>
      </c>
      <c r="C373" s="9" t="s">
        <v>1470</v>
      </c>
      <c r="D373" s="10" t="s">
        <v>1238</v>
      </c>
      <c r="E373" s="11" t="s">
        <v>1203</v>
      </c>
      <c r="F373" s="12">
        <v>700157.55</v>
      </c>
      <c r="G373" s="13">
        <v>43281</v>
      </c>
    </row>
    <row r="374" spans="1:7" ht="36.75" customHeight="1" x14ac:dyDescent="0.25">
      <c r="A374" s="7">
        <v>43140</v>
      </c>
      <c r="B374" s="8" t="s">
        <v>829</v>
      </c>
      <c r="C374" s="9" t="s">
        <v>2076</v>
      </c>
      <c r="D374" s="10" t="s">
        <v>1215</v>
      </c>
      <c r="E374" s="11" t="s">
        <v>1203</v>
      </c>
      <c r="F374" s="12">
        <v>88186.12</v>
      </c>
      <c r="G374" s="13">
        <v>43281</v>
      </c>
    </row>
    <row r="375" spans="1:7" ht="36.75" customHeight="1" x14ac:dyDescent="0.25">
      <c r="A375" s="7">
        <v>43140</v>
      </c>
      <c r="B375" s="8" t="s">
        <v>860</v>
      </c>
      <c r="C375" s="9" t="s">
        <v>1520</v>
      </c>
      <c r="D375" s="10" t="s">
        <v>1258</v>
      </c>
      <c r="E375" s="11" t="s">
        <v>1203</v>
      </c>
      <c r="F375" s="12">
        <v>497724</v>
      </c>
      <c r="G375" s="13">
        <v>43281</v>
      </c>
    </row>
    <row r="376" spans="1:7" ht="36.75" customHeight="1" x14ac:dyDescent="0.25">
      <c r="A376" s="7">
        <v>43140</v>
      </c>
      <c r="B376" s="8" t="s">
        <v>879</v>
      </c>
      <c r="C376" s="9" t="s">
        <v>1537</v>
      </c>
      <c r="D376" s="10" t="s">
        <v>1242</v>
      </c>
      <c r="E376" s="11" t="s">
        <v>1203</v>
      </c>
      <c r="F376" s="12">
        <v>256325.33</v>
      </c>
      <c r="G376" s="13">
        <v>43281</v>
      </c>
    </row>
    <row r="377" spans="1:7" ht="36.75" customHeight="1" x14ac:dyDescent="0.25">
      <c r="A377" s="7">
        <v>43143</v>
      </c>
      <c r="B377" s="8" t="s">
        <v>77</v>
      </c>
      <c r="C377" s="9" t="s">
        <v>1527</v>
      </c>
      <c r="D377" s="10" t="s">
        <v>1215</v>
      </c>
      <c r="E377" s="11" t="s">
        <v>1203</v>
      </c>
      <c r="F377" s="12">
        <v>466749</v>
      </c>
      <c r="G377" s="13">
        <v>43281</v>
      </c>
    </row>
    <row r="378" spans="1:7" ht="36.75" customHeight="1" x14ac:dyDescent="0.25">
      <c r="A378" s="7">
        <v>43143</v>
      </c>
      <c r="B378" s="8" t="s">
        <v>104</v>
      </c>
      <c r="C378" s="9" t="s">
        <v>1569</v>
      </c>
      <c r="D378" s="10" t="s">
        <v>1250</v>
      </c>
      <c r="E378" s="11" t="s">
        <v>1203</v>
      </c>
      <c r="F378" s="12">
        <v>544513.64</v>
      </c>
      <c r="G378" s="13">
        <v>43281</v>
      </c>
    </row>
    <row r="379" spans="1:7" ht="36.75" customHeight="1" x14ac:dyDescent="0.25">
      <c r="A379" s="7">
        <v>43143</v>
      </c>
      <c r="B379" s="8" t="s">
        <v>217</v>
      </c>
      <c r="C379" s="9" t="s">
        <v>1482</v>
      </c>
      <c r="D379" s="10" t="s">
        <v>1215</v>
      </c>
      <c r="E379" s="11" t="s">
        <v>1203</v>
      </c>
      <c r="F379" s="12">
        <v>499991.96</v>
      </c>
      <c r="G379" s="13">
        <v>43281</v>
      </c>
    </row>
    <row r="380" spans="1:7" ht="36.75" customHeight="1" x14ac:dyDescent="0.25">
      <c r="A380" s="7">
        <v>43143</v>
      </c>
      <c r="B380" s="8" t="s">
        <v>294</v>
      </c>
      <c r="C380" s="9" t="s">
        <v>1538</v>
      </c>
      <c r="D380" s="10" t="s">
        <v>1215</v>
      </c>
      <c r="E380" s="11" t="s">
        <v>1203</v>
      </c>
      <c r="F380" s="12">
        <v>951297.12</v>
      </c>
      <c r="G380" s="13">
        <v>43281</v>
      </c>
    </row>
    <row r="381" spans="1:7" ht="36.75" customHeight="1" x14ac:dyDescent="0.25">
      <c r="A381" s="7">
        <v>43143</v>
      </c>
      <c r="B381" s="8" t="s">
        <v>367</v>
      </c>
      <c r="C381" s="9" t="s">
        <v>1760</v>
      </c>
      <c r="D381" s="10" t="s">
        <v>1215</v>
      </c>
      <c r="E381" s="11" t="s">
        <v>1203</v>
      </c>
      <c r="F381" s="12">
        <v>801172.8</v>
      </c>
      <c r="G381" s="13">
        <v>43281</v>
      </c>
    </row>
    <row r="382" spans="1:7" ht="36.75" customHeight="1" x14ac:dyDescent="0.25">
      <c r="A382" s="7">
        <v>43143</v>
      </c>
      <c r="B382" s="8" t="s">
        <v>378</v>
      </c>
      <c r="C382" s="9" t="s">
        <v>1467</v>
      </c>
      <c r="D382" s="10" t="s">
        <v>1215</v>
      </c>
      <c r="E382" s="11" t="s">
        <v>1203</v>
      </c>
      <c r="F382" s="12">
        <v>1681950.76</v>
      </c>
      <c r="G382" s="13">
        <v>43281</v>
      </c>
    </row>
    <row r="383" spans="1:7" ht="36.75" customHeight="1" x14ac:dyDescent="0.25">
      <c r="A383" s="7">
        <v>43143</v>
      </c>
      <c r="B383" s="8" t="s">
        <v>454</v>
      </c>
      <c r="C383" s="9" t="s">
        <v>1825</v>
      </c>
      <c r="D383" s="10" t="s">
        <v>1254</v>
      </c>
      <c r="E383" s="11" t="s">
        <v>1203</v>
      </c>
      <c r="F383" s="12">
        <v>517733.75</v>
      </c>
      <c r="G383" s="13">
        <v>43281</v>
      </c>
    </row>
    <row r="384" spans="1:7" ht="36.75" customHeight="1" x14ac:dyDescent="0.25">
      <c r="A384" s="7">
        <v>43143</v>
      </c>
      <c r="B384" s="8" t="s">
        <v>464</v>
      </c>
      <c r="C384" s="9" t="s">
        <v>1719</v>
      </c>
      <c r="D384" s="10" t="s">
        <v>1214</v>
      </c>
      <c r="E384" s="11" t="s">
        <v>1203</v>
      </c>
      <c r="F384" s="12">
        <v>525902.4</v>
      </c>
      <c r="G384" s="13">
        <v>43281</v>
      </c>
    </row>
    <row r="385" spans="1:7" ht="36.75" customHeight="1" x14ac:dyDescent="0.25">
      <c r="A385" s="7">
        <v>43143</v>
      </c>
      <c r="B385" s="8" t="s">
        <v>464</v>
      </c>
      <c r="C385" s="9" t="s">
        <v>1526</v>
      </c>
      <c r="D385" s="10" t="s">
        <v>1220</v>
      </c>
      <c r="E385" s="11" t="s">
        <v>1203</v>
      </c>
      <c r="F385" s="12">
        <f>13312*47.2</f>
        <v>628326.40000000002</v>
      </c>
      <c r="G385" s="13">
        <v>43281</v>
      </c>
    </row>
    <row r="386" spans="1:7" ht="36.75" customHeight="1" x14ac:dyDescent="0.25">
      <c r="A386" s="7">
        <v>43143</v>
      </c>
      <c r="B386" s="8" t="s">
        <v>514</v>
      </c>
      <c r="C386" s="9" t="s">
        <v>1719</v>
      </c>
      <c r="D386" s="10" t="s">
        <v>1227</v>
      </c>
      <c r="E386" s="11" t="s">
        <v>1203</v>
      </c>
      <c r="F386" s="12">
        <v>445091.28</v>
      </c>
      <c r="G386" s="13">
        <v>43281</v>
      </c>
    </row>
    <row r="387" spans="1:7" ht="36.75" customHeight="1" x14ac:dyDescent="0.25">
      <c r="A387" s="7">
        <v>43143</v>
      </c>
      <c r="B387" s="8" t="s">
        <v>552</v>
      </c>
      <c r="C387" s="9" t="s">
        <v>1625</v>
      </c>
      <c r="D387" s="10" t="s">
        <v>1227</v>
      </c>
      <c r="E387" s="11" t="s">
        <v>1203</v>
      </c>
      <c r="F387" s="12">
        <v>2136550.48</v>
      </c>
      <c r="G387" s="13">
        <v>43281</v>
      </c>
    </row>
    <row r="388" spans="1:7" ht="36.75" customHeight="1" x14ac:dyDescent="0.25">
      <c r="A388" s="7">
        <v>43143</v>
      </c>
      <c r="B388" s="8" t="s">
        <v>643</v>
      </c>
      <c r="C388" s="9" t="s">
        <v>1929</v>
      </c>
      <c r="D388" s="10" t="s">
        <v>1250</v>
      </c>
      <c r="E388" s="11" t="s">
        <v>1203</v>
      </c>
      <c r="F388" s="12">
        <v>152141.07</v>
      </c>
      <c r="G388" s="13">
        <v>43281</v>
      </c>
    </row>
    <row r="389" spans="1:7" ht="36.75" customHeight="1" x14ac:dyDescent="0.25">
      <c r="A389" s="7">
        <v>43143</v>
      </c>
      <c r="B389" s="8" t="s">
        <v>672</v>
      </c>
      <c r="C389" s="9" t="s">
        <v>1646</v>
      </c>
      <c r="D389" s="10" t="s">
        <v>1216</v>
      </c>
      <c r="E389" s="11" t="s">
        <v>1203</v>
      </c>
      <c r="F389" s="12">
        <v>1209438.48</v>
      </c>
      <c r="G389" s="13">
        <v>43281</v>
      </c>
    </row>
    <row r="390" spans="1:7" ht="36.75" customHeight="1" x14ac:dyDescent="0.25">
      <c r="A390" s="7">
        <v>43143</v>
      </c>
      <c r="B390" s="8" t="s">
        <v>726</v>
      </c>
      <c r="C390" s="9" t="s">
        <v>1903</v>
      </c>
      <c r="D390" s="10" t="s">
        <v>1213</v>
      </c>
      <c r="E390" s="11" t="s">
        <v>1203</v>
      </c>
      <c r="F390" s="12">
        <v>646113.68000000005</v>
      </c>
      <c r="G390" s="13">
        <v>43281</v>
      </c>
    </row>
    <row r="391" spans="1:7" ht="36.75" customHeight="1" x14ac:dyDescent="0.25">
      <c r="A391" s="7">
        <v>43143</v>
      </c>
      <c r="B391" s="8" t="s">
        <v>727</v>
      </c>
      <c r="C391" s="9" t="s">
        <v>1810</v>
      </c>
      <c r="D391" s="10" t="s">
        <v>1311</v>
      </c>
      <c r="E391" s="11" t="s">
        <v>1203</v>
      </c>
      <c r="F391" s="12">
        <v>847289.11</v>
      </c>
      <c r="G391" s="13">
        <v>43281</v>
      </c>
    </row>
    <row r="392" spans="1:7" ht="36.75" customHeight="1" x14ac:dyDescent="0.25">
      <c r="A392" s="7">
        <v>43143</v>
      </c>
      <c r="B392" s="8" t="s">
        <v>777</v>
      </c>
      <c r="C392" s="9" t="s">
        <v>1903</v>
      </c>
      <c r="D392" s="10" t="s">
        <v>1214</v>
      </c>
      <c r="E392" s="11" t="s">
        <v>1203</v>
      </c>
      <c r="F392" s="12">
        <v>508839.6</v>
      </c>
      <c r="G392" s="13">
        <v>43281</v>
      </c>
    </row>
    <row r="393" spans="1:7" ht="36.75" customHeight="1" x14ac:dyDescent="0.25">
      <c r="A393" s="7">
        <v>43143</v>
      </c>
      <c r="B393" s="8" t="s">
        <v>779</v>
      </c>
      <c r="C393" s="9" t="s">
        <v>1560</v>
      </c>
      <c r="D393" s="10" t="s">
        <v>1215</v>
      </c>
      <c r="E393" s="11" t="s">
        <v>1203</v>
      </c>
      <c r="F393" s="12">
        <v>571027.96</v>
      </c>
      <c r="G393" s="13">
        <v>43281</v>
      </c>
    </row>
    <row r="394" spans="1:7" ht="36.75" customHeight="1" x14ac:dyDescent="0.25">
      <c r="A394" s="7">
        <v>43143</v>
      </c>
      <c r="B394" s="8" t="s">
        <v>827</v>
      </c>
      <c r="C394" s="9" t="s">
        <v>1625</v>
      </c>
      <c r="D394" s="10" t="s">
        <v>1255</v>
      </c>
      <c r="E394" s="11" t="s">
        <v>1203</v>
      </c>
      <c r="F394" s="12">
        <v>1403916.8</v>
      </c>
      <c r="G394" s="13">
        <v>43281</v>
      </c>
    </row>
    <row r="395" spans="1:7" ht="36.75" customHeight="1" x14ac:dyDescent="0.25">
      <c r="A395" s="7">
        <v>43144</v>
      </c>
      <c r="B395" s="8" t="s">
        <v>927</v>
      </c>
      <c r="C395" s="9" t="s">
        <v>1580</v>
      </c>
      <c r="D395" s="10" t="s">
        <v>1323</v>
      </c>
      <c r="E395" s="11" t="s">
        <v>1203</v>
      </c>
      <c r="F395" s="12">
        <v>145848</v>
      </c>
      <c r="G395" s="13">
        <v>43281</v>
      </c>
    </row>
    <row r="396" spans="1:7" ht="36.75" customHeight="1" x14ac:dyDescent="0.25">
      <c r="A396" s="7">
        <v>43144</v>
      </c>
      <c r="B396" s="8" t="s">
        <v>509</v>
      </c>
      <c r="C396" s="9" t="s">
        <v>1499</v>
      </c>
      <c r="D396" s="10" t="s">
        <v>1214</v>
      </c>
      <c r="E396" s="11" t="s">
        <v>1203</v>
      </c>
      <c r="F396" s="12">
        <v>2735865.4</v>
      </c>
      <c r="G396" s="13">
        <v>43281</v>
      </c>
    </row>
    <row r="397" spans="1:7" ht="36.75" customHeight="1" x14ac:dyDescent="0.25">
      <c r="A397" s="7">
        <v>43144</v>
      </c>
      <c r="B397" s="8" t="s">
        <v>557</v>
      </c>
      <c r="C397" s="9" t="s">
        <v>1872</v>
      </c>
      <c r="D397" s="10" t="s">
        <v>1244</v>
      </c>
      <c r="E397" s="11" t="s">
        <v>1203</v>
      </c>
      <c r="F397" s="12">
        <v>698040.8</v>
      </c>
      <c r="G397" s="13">
        <v>43281</v>
      </c>
    </row>
    <row r="398" spans="1:7" ht="36.75" customHeight="1" x14ac:dyDescent="0.25">
      <c r="A398" s="7">
        <v>43144</v>
      </c>
      <c r="B398" s="8" t="s">
        <v>582</v>
      </c>
      <c r="C398" s="9" t="s">
        <v>1886</v>
      </c>
      <c r="D398" s="10" t="s">
        <v>1232</v>
      </c>
      <c r="E398" s="11" t="s">
        <v>1203</v>
      </c>
      <c r="F398" s="12">
        <v>649820.11</v>
      </c>
      <c r="G398" s="13">
        <v>43281</v>
      </c>
    </row>
    <row r="399" spans="1:7" ht="36.75" customHeight="1" x14ac:dyDescent="0.25">
      <c r="A399" s="7">
        <v>43144</v>
      </c>
      <c r="B399" s="8" t="s">
        <v>734</v>
      </c>
      <c r="C399" s="9" t="s">
        <v>2015</v>
      </c>
      <c r="D399" s="10" t="s">
        <v>1214</v>
      </c>
      <c r="E399" s="11" t="s">
        <v>1203</v>
      </c>
      <c r="F399" s="12">
        <v>1903666.86</v>
      </c>
      <c r="G399" s="13">
        <v>43281</v>
      </c>
    </row>
    <row r="400" spans="1:7" ht="36.75" customHeight="1" x14ac:dyDescent="0.25">
      <c r="A400" s="7">
        <v>43145</v>
      </c>
      <c r="B400" s="8" t="s">
        <v>217</v>
      </c>
      <c r="C400" s="9" t="s">
        <v>1481</v>
      </c>
      <c r="D400" s="10" t="s">
        <v>1214</v>
      </c>
      <c r="E400" s="11" t="s">
        <v>1203</v>
      </c>
      <c r="F400" s="12">
        <v>692296.56</v>
      </c>
      <c r="G400" s="13">
        <v>43281</v>
      </c>
    </row>
    <row r="401" spans="1:7" ht="36.75" customHeight="1" x14ac:dyDescent="0.25">
      <c r="A401" s="7">
        <v>43145</v>
      </c>
      <c r="B401" s="8" t="s">
        <v>287</v>
      </c>
      <c r="C401" s="9" t="s">
        <v>1707</v>
      </c>
      <c r="D401" s="10" t="s">
        <v>1227</v>
      </c>
      <c r="E401" s="11" t="s">
        <v>1203</v>
      </c>
      <c r="F401" s="12">
        <v>1036920.28</v>
      </c>
      <c r="G401" s="13">
        <v>43281</v>
      </c>
    </row>
    <row r="402" spans="1:7" ht="36.75" customHeight="1" x14ac:dyDescent="0.25">
      <c r="A402" s="7">
        <v>43145</v>
      </c>
      <c r="B402" s="8" t="s">
        <v>289</v>
      </c>
      <c r="C402" s="9" t="s">
        <v>1709</v>
      </c>
      <c r="D402" s="10" t="s">
        <v>1215</v>
      </c>
      <c r="E402" s="11" t="s">
        <v>1203</v>
      </c>
      <c r="F402" s="12">
        <v>552355.64</v>
      </c>
      <c r="G402" s="13">
        <v>43281</v>
      </c>
    </row>
    <row r="403" spans="1:7" ht="36.75" customHeight="1" x14ac:dyDescent="0.25">
      <c r="A403" s="7">
        <v>43145</v>
      </c>
      <c r="B403" s="8" t="s">
        <v>468</v>
      </c>
      <c r="C403" s="9" t="s">
        <v>1827</v>
      </c>
      <c r="D403" s="10" t="s">
        <v>1215</v>
      </c>
      <c r="E403" s="11" t="s">
        <v>1203</v>
      </c>
      <c r="F403" s="12">
        <v>857693.62</v>
      </c>
      <c r="G403" s="13">
        <v>43281</v>
      </c>
    </row>
    <row r="404" spans="1:7" ht="36.75" customHeight="1" x14ac:dyDescent="0.25">
      <c r="A404" s="7">
        <v>43145</v>
      </c>
      <c r="B404" s="8" t="s">
        <v>647</v>
      </c>
      <c r="C404" s="9" t="s">
        <v>1933</v>
      </c>
      <c r="D404" s="10" t="s">
        <v>1301</v>
      </c>
      <c r="E404" s="11" t="s">
        <v>1203</v>
      </c>
      <c r="F404" s="12">
        <v>269229.42</v>
      </c>
      <c r="G404" s="13">
        <v>43281</v>
      </c>
    </row>
    <row r="405" spans="1:7" ht="36.75" customHeight="1" x14ac:dyDescent="0.25">
      <c r="A405" s="7">
        <v>43145</v>
      </c>
      <c r="B405" s="8" t="s">
        <v>772</v>
      </c>
      <c r="C405" s="9" t="s">
        <v>1494</v>
      </c>
      <c r="D405" s="10" t="s">
        <v>1215</v>
      </c>
      <c r="E405" s="11" t="s">
        <v>1203</v>
      </c>
      <c r="F405" s="12">
        <v>683343.9</v>
      </c>
      <c r="G405" s="13">
        <v>43281</v>
      </c>
    </row>
    <row r="406" spans="1:7" ht="36.75" customHeight="1" x14ac:dyDescent="0.25">
      <c r="A406" s="7">
        <v>43146</v>
      </c>
      <c r="B406" s="8" t="s">
        <v>16</v>
      </c>
      <c r="C406" s="9" t="s">
        <v>1466</v>
      </c>
      <c r="D406" s="10" t="s">
        <v>1219</v>
      </c>
      <c r="E406" s="11" t="s">
        <v>1203</v>
      </c>
      <c r="F406" s="12">
        <v>577822.4</v>
      </c>
      <c r="G406" s="13">
        <v>43281</v>
      </c>
    </row>
    <row r="407" spans="1:7" ht="36.75" customHeight="1" x14ac:dyDescent="0.25">
      <c r="A407" s="7">
        <v>43146</v>
      </c>
      <c r="B407" s="8" t="s">
        <v>196</v>
      </c>
      <c r="C407" s="9" t="s">
        <v>1494</v>
      </c>
      <c r="D407" s="10" t="s">
        <v>1215</v>
      </c>
      <c r="E407" s="11" t="s">
        <v>1203</v>
      </c>
      <c r="F407" s="12">
        <v>781954.14</v>
      </c>
      <c r="G407" s="13">
        <v>43281</v>
      </c>
    </row>
    <row r="408" spans="1:7" ht="36.75" customHeight="1" x14ac:dyDescent="0.25">
      <c r="A408" s="7">
        <v>43146</v>
      </c>
      <c r="B408" s="8" t="s">
        <v>226</v>
      </c>
      <c r="C408" s="9" t="s">
        <v>1668</v>
      </c>
      <c r="D408" s="10" t="s">
        <v>1213</v>
      </c>
      <c r="E408" s="11" t="s">
        <v>1203</v>
      </c>
      <c r="F408" s="12">
        <v>797216.2</v>
      </c>
      <c r="G408" s="13">
        <v>43281</v>
      </c>
    </row>
    <row r="409" spans="1:7" ht="36.75" customHeight="1" x14ac:dyDescent="0.25">
      <c r="A409" s="7">
        <v>43146</v>
      </c>
      <c r="B409" s="8" t="s">
        <v>238</v>
      </c>
      <c r="C409" s="9" t="s">
        <v>1615</v>
      </c>
      <c r="D409" s="10" t="s">
        <v>1214</v>
      </c>
      <c r="E409" s="11" t="s">
        <v>1203</v>
      </c>
      <c r="F409" s="12">
        <v>404230.43</v>
      </c>
      <c r="G409" s="13">
        <v>43281</v>
      </c>
    </row>
    <row r="410" spans="1:7" ht="36.75" customHeight="1" x14ac:dyDescent="0.25">
      <c r="A410" s="7">
        <v>43146</v>
      </c>
      <c r="B410" s="8" t="s">
        <v>461</v>
      </c>
      <c r="C410" s="9" t="s">
        <v>1622</v>
      </c>
      <c r="D410" s="10" t="s">
        <v>1227</v>
      </c>
      <c r="E410" s="11" t="s">
        <v>1203</v>
      </c>
      <c r="F410" s="12">
        <v>454993.84</v>
      </c>
      <c r="G410" s="13">
        <v>43281</v>
      </c>
    </row>
    <row r="411" spans="1:7" ht="36.75" customHeight="1" x14ac:dyDescent="0.25">
      <c r="A411" s="7">
        <v>43146</v>
      </c>
      <c r="B411" s="8" t="s">
        <v>548</v>
      </c>
      <c r="C411" s="9" t="s">
        <v>1548</v>
      </c>
      <c r="D411" s="10" t="s">
        <v>1214</v>
      </c>
      <c r="E411" s="11" t="s">
        <v>1203</v>
      </c>
      <c r="F411" s="12">
        <v>973396.16</v>
      </c>
      <c r="G411" s="13">
        <v>43281</v>
      </c>
    </row>
    <row r="412" spans="1:7" ht="36.75" customHeight="1" x14ac:dyDescent="0.25">
      <c r="A412" s="7">
        <v>43147</v>
      </c>
      <c r="B412" s="8" t="s">
        <v>316</v>
      </c>
      <c r="C412" s="9" t="s">
        <v>1553</v>
      </c>
      <c r="D412" s="10" t="s">
        <v>1214</v>
      </c>
      <c r="E412" s="11" t="s">
        <v>1203</v>
      </c>
      <c r="F412" s="12">
        <f>13296*50.74</f>
        <v>674639.04</v>
      </c>
      <c r="G412" s="13">
        <v>43281</v>
      </c>
    </row>
    <row r="413" spans="1:7" ht="36.75" customHeight="1" x14ac:dyDescent="0.25">
      <c r="A413" s="7">
        <v>43147</v>
      </c>
      <c r="B413" s="8" t="s">
        <v>365</v>
      </c>
      <c r="C413" s="9" t="s">
        <v>1759</v>
      </c>
      <c r="D413" s="10" t="s">
        <v>1227</v>
      </c>
      <c r="E413" s="11" t="s">
        <v>1203</v>
      </c>
      <c r="F413" s="12">
        <v>1372671.58</v>
      </c>
      <c r="G413" s="13">
        <v>43281</v>
      </c>
    </row>
    <row r="414" spans="1:7" ht="36.75" customHeight="1" x14ac:dyDescent="0.25">
      <c r="A414" s="7">
        <v>43147</v>
      </c>
      <c r="B414" s="8" t="s">
        <v>927</v>
      </c>
      <c r="C414" s="9" t="s">
        <v>1534</v>
      </c>
      <c r="D414" s="10" t="s">
        <v>1223</v>
      </c>
      <c r="E414" s="11" t="s">
        <v>1203</v>
      </c>
      <c r="F414" s="12">
        <v>985252.8</v>
      </c>
      <c r="G414" s="13">
        <v>43281</v>
      </c>
    </row>
    <row r="415" spans="1:7" ht="36.75" customHeight="1" x14ac:dyDescent="0.25">
      <c r="A415" s="7">
        <v>43147</v>
      </c>
      <c r="B415" s="8" t="s">
        <v>462</v>
      </c>
      <c r="C415" s="9" t="s">
        <v>1585</v>
      </c>
      <c r="D415" s="10" t="s">
        <v>1215</v>
      </c>
      <c r="E415" s="11" t="s">
        <v>1203</v>
      </c>
      <c r="F415" s="12">
        <v>483044.8</v>
      </c>
      <c r="G415" s="13">
        <v>43281</v>
      </c>
    </row>
    <row r="416" spans="1:7" ht="36.75" customHeight="1" x14ac:dyDescent="0.25">
      <c r="A416" s="7">
        <v>43150</v>
      </c>
      <c r="B416" s="8" t="s">
        <v>81</v>
      </c>
      <c r="C416" s="9" t="s">
        <v>1553</v>
      </c>
      <c r="D416" s="10" t="s">
        <v>1214</v>
      </c>
      <c r="E416" s="11" t="s">
        <v>1203</v>
      </c>
      <c r="F416" s="12">
        <v>251670.39999999999</v>
      </c>
      <c r="G416" s="13">
        <v>43281</v>
      </c>
    </row>
    <row r="417" spans="1:7" ht="36.75" customHeight="1" x14ac:dyDescent="0.25">
      <c r="A417" s="7">
        <v>43150</v>
      </c>
      <c r="B417" s="8" t="s">
        <v>215</v>
      </c>
      <c r="C417" s="9" t="s">
        <v>1661</v>
      </c>
      <c r="D417" s="10" t="s">
        <v>1220</v>
      </c>
      <c r="E417" s="11" t="s">
        <v>1203</v>
      </c>
      <c r="F417" s="12">
        <v>459916.79999999999</v>
      </c>
      <c r="G417" s="13">
        <v>43281</v>
      </c>
    </row>
    <row r="418" spans="1:7" ht="36.75" customHeight="1" x14ac:dyDescent="0.25">
      <c r="A418" s="7">
        <v>43150</v>
      </c>
      <c r="B418" s="8" t="s">
        <v>264</v>
      </c>
      <c r="C418" s="9" t="s">
        <v>1689</v>
      </c>
      <c r="D418" s="10" t="s">
        <v>1214</v>
      </c>
      <c r="E418" s="11" t="s">
        <v>1203</v>
      </c>
      <c r="F418" s="12">
        <f>15668*50.74</f>
        <v>794994.32000000007</v>
      </c>
      <c r="G418" s="13">
        <v>43281</v>
      </c>
    </row>
    <row r="419" spans="1:7" ht="36.75" customHeight="1" x14ac:dyDescent="0.25">
      <c r="A419" s="7">
        <v>43150</v>
      </c>
      <c r="B419" s="8" t="s">
        <v>451</v>
      </c>
      <c r="C419" s="9" t="s">
        <v>1555</v>
      </c>
      <c r="D419" s="10" t="s">
        <v>1215</v>
      </c>
      <c r="E419" s="11" t="s">
        <v>1203</v>
      </c>
      <c r="F419" s="12">
        <v>738415.68</v>
      </c>
      <c r="G419" s="13">
        <v>43281</v>
      </c>
    </row>
    <row r="420" spans="1:7" ht="36.75" customHeight="1" x14ac:dyDescent="0.25">
      <c r="A420" s="7">
        <v>43150</v>
      </c>
      <c r="B420" s="8" t="s">
        <v>584</v>
      </c>
      <c r="C420" s="9" t="s">
        <v>1548</v>
      </c>
      <c r="D420" s="10" t="s">
        <v>1290</v>
      </c>
      <c r="E420" s="11" t="s">
        <v>1203</v>
      </c>
      <c r="F420" s="12">
        <v>847595.18</v>
      </c>
      <c r="G420" s="13">
        <v>43281</v>
      </c>
    </row>
    <row r="421" spans="1:7" ht="36.75" customHeight="1" x14ac:dyDescent="0.25">
      <c r="A421" s="7">
        <v>43150</v>
      </c>
      <c r="B421" s="8" t="s">
        <v>626</v>
      </c>
      <c r="C421" s="9" t="s">
        <v>1918</v>
      </c>
      <c r="D421" s="10" t="s">
        <v>1215</v>
      </c>
      <c r="E421" s="11" t="s">
        <v>1203</v>
      </c>
      <c r="F421" s="12">
        <v>554689.68000000005</v>
      </c>
      <c r="G421" s="13">
        <v>43281</v>
      </c>
    </row>
    <row r="422" spans="1:7" ht="36.75" customHeight="1" x14ac:dyDescent="0.25">
      <c r="A422" s="7">
        <v>43150</v>
      </c>
      <c r="B422" s="8" t="s">
        <v>764</v>
      </c>
      <c r="C422" s="9" t="s">
        <v>2047</v>
      </c>
      <c r="D422" s="10" t="s">
        <v>1215</v>
      </c>
      <c r="E422" s="11" t="s">
        <v>1203</v>
      </c>
      <c r="F422" s="12">
        <v>187738</v>
      </c>
      <c r="G422" s="13">
        <v>43281</v>
      </c>
    </row>
    <row r="423" spans="1:7" ht="36.75" customHeight="1" x14ac:dyDescent="0.25">
      <c r="A423" s="7">
        <v>43150</v>
      </c>
      <c r="B423" s="8" t="s">
        <v>820</v>
      </c>
      <c r="C423" s="9" t="s">
        <v>1497</v>
      </c>
      <c r="D423" s="10" t="s">
        <v>1218</v>
      </c>
      <c r="E423" s="11" t="s">
        <v>1203</v>
      </c>
      <c r="F423" s="12">
        <v>1880353.6</v>
      </c>
      <c r="G423" s="13">
        <v>43281</v>
      </c>
    </row>
    <row r="424" spans="1:7" ht="36.75" customHeight="1" x14ac:dyDescent="0.25">
      <c r="A424" s="7">
        <v>43151</v>
      </c>
      <c r="B424" s="8" t="s">
        <v>29</v>
      </c>
      <c r="C424" s="9" t="s">
        <v>1483</v>
      </c>
      <c r="D424" s="10" t="s">
        <v>1227</v>
      </c>
      <c r="E424" s="11" t="s">
        <v>1203</v>
      </c>
      <c r="F424" s="12">
        <v>908583.48</v>
      </c>
      <c r="G424" s="13">
        <v>43281</v>
      </c>
    </row>
    <row r="425" spans="1:7" ht="36.75" customHeight="1" x14ac:dyDescent="0.25">
      <c r="A425" s="7">
        <v>43151</v>
      </c>
      <c r="B425" s="8" t="s">
        <v>218</v>
      </c>
      <c r="C425" s="9" t="s">
        <v>1662</v>
      </c>
      <c r="D425" s="10" t="s">
        <v>1215</v>
      </c>
      <c r="E425" s="11" t="s">
        <v>1203</v>
      </c>
      <c r="F425" s="12">
        <v>891079.36</v>
      </c>
      <c r="G425" s="13">
        <v>43281</v>
      </c>
    </row>
    <row r="426" spans="1:7" ht="36.75" customHeight="1" x14ac:dyDescent="0.25">
      <c r="A426" s="7">
        <v>43151</v>
      </c>
      <c r="B426" s="8" t="s">
        <v>273</v>
      </c>
      <c r="C426" s="9" t="s">
        <v>1696</v>
      </c>
      <c r="D426" s="10" t="s">
        <v>1215</v>
      </c>
      <c r="E426" s="11" t="s">
        <v>1203</v>
      </c>
      <c r="F426" s="12">
        <v>820555.48</v>
      </c>
      <c r="G426" s="13">
        <v>43281</v>
      </c>
    </row>
    <row r="427" spans="1:7" ht="36.75" customHeight="1" x14ac:dyDescent="0.25">
      <c r="A427" s="7">
        <v>43151</v>
      </c>
      <c r="B427" s="8" t="s">
        <v>398</v>
      </c>
      <c r="C427" s="9" t="s">
        <v>1789</v>
      </c>
      <c r="D427" s="10" t="s">
        <v>1215</v>
      </c>
      <c r="E427" s="11" t="s">
        <v>1203</v>
      </c>
      <c r="F427" s="12">
        <v>629236.18000000005</v>
      </c>
      <c r="G427" s="13">
        <v>43281</v>
      </c>
    </row>
    <row r="428" spans="1:7" ht="36.75" customHeight="1" x14ac:dyDescent="0.25">
      <c r="A428" s="7">
        <v>43151</v>
      </c>
      <c r="B428" s="8" t="s">
        <v>426</v>
      </c>
      <c r="C428" s="9" t="s">
        <v>1535</v>
      </c>
      <c r="D428" s="10" t="s">
        <v>1220</v>
      </c>
      <c r="E428" s="11" t="s">
        <v>1203</v>
      </c>
      <c r="F428" s="12">
        <v>771153.6</v>
      </c>
      <c r="G428" s="13">
        <v>43281</v>
      </c>
    </row>
    <row r="429" spans="1:7" ht="36.75" customHeight="1" x14ac:dyDescent="0.25">
      <c r="A429" s="7">
        <v>43151</v>
      </c>
      <c r="B429" s="8" t="s">
        <v>429</v>
      </c>
      <c r="C429" s="9" t="s">
        <v>1811</v>
      </c>
      <c r="D429" s="10" t="s">
        <v>1216</v>
      </c>
      <c r="E429" s="11" t="s">
        <v>1203</v>
      </c>
      <c r="F429" s="12">
        <v>1867188.04</v>
      </c>
      <c r="G429" s="13">
        <v>43281</v>
      </c>
    </row>
    <row r="430" spans="1:7" ht="36.75" customHeight="1" x14ac:dyDescent="0.25">
      <c r="A430" s="7">
        <v>43151</v>
      </c>
      <c r="B430" s="8" t="s">
        <v>429</v>
      </c>
      <c r="C430" s="9" t="s">
        <v>1812</v>
      </c>
      <c r="D430" s="10" t="s">
        <v>1282</v>
      </c>
      <c r="E430" s="11" t="s">
        <v>1203</v>
      </c>
      <c r="F430" s="12">
        <v>1928731.9</v>
      </c>
      <c r="G430" s="13">
        <v>43281</v>
      </c>
    </row>
    <row r="431" spans="1:7" ht="36.75" customHeight="1" x14ac:dyDescent="0.25">
      <c r="A431" s="7">
        <v>43151</v>
      </c>
      <c r="B431" s="8" t="s">
        <v>533</v>
      </c>
      <c r="C431" s="9" t="s">
        <v>1859</v>
      </c>
      <c r="D431" s="10" t="s">
        <v>1287</v>
      </c>
      <c r="E431" s="11" t="s">
        <v>1203</v>
      </c>
      <c r="F431" s="12">
        <v>602980</v>
      </c>
      <c r="G431" s="13">
        <v>43281</v>
      </c>
    </row>
    <row r="432" spans="1:7" ht="36.75" customHeight="1" x14ac:dyDescent="0.25">
      <c r="A432" s="7">
        <v>43151</v>
      </c>
      <c r="B432" s="8" t="s">
        <v>685</v>
      </c>
      <c r="C432" s="9" t="s">
        <v>1671</v>
      </c>
      <c r="D432" s="10" t="s">
        <v>1213</v>
      </c>
      <c r="E432" s="11" t="s">
        <v>1203</v>
      </c>
      <c r="F432" s="12">
        <v>908682.1</v>
      </c>
      <c r="G432" s="13">
        <v>43281</v>
      </c>
    </row>
    <row r="433" spans="1:7" ht="36.75" customHeight="1" x14ac:dyDescent="0.25">
      <c r="A433" s="7">
        <v>43151</v>
      </c>
      <c r="B433" s="8" t="s">
        <v>769</v>
      </c>
      <c r="C433" s="9" t="s">
        <v>1580</v>
      </c>
      <c r="D433" s="10" t="s">
        <v>1287</v>
      </c>
      <c r="E433" s="11" t="s">
        <v>1203</v>
      </c>
      <c r="F433" s="12">
        <v>132160</v>
      </c>
      <c r="G433" s="13">
        <v>43281</v>
      </c>
    </row>
    <row r="434" spans="1:7" ht="36.75" customHeight="1" x14ac:dyDescent="0.25">
      <c r="A434" s="7">
        <v>43152</v>
      </c>
      <c r="B434" s="8" t="s">
        <v>215</v>
      </c>
      <c r="C434" s="9" t="s">
        <v>1660</v>
      </c>
      <c r="D434" s="10" t="s">
        <v>1262</v>
      </c>
      <c r="E434" s="11" t="s">
        <v>1203</v>
      </c>
      <c r="F434" s="12">
        <v>344937.6</v>
      </c>
      <c r="G434" s="13">
        <v>43281</v>
      </c>
    </row>
    <row r="435" spans="1:7" ht="36.75" customHeight="1" x14ac:dyDescent="0.25">
      <c r="A435" s="7">
        <v>43152</v>
      </c>
      <c r="B435" s="8" t="s">
        <v>375</v>
      </c>
      <c r="C435" s="9" t="s">
        <v>1549</v>
      </c>
      <c r="D435" s="10" t="s">
        <v>1215</v>
      </c>
      <c r="E435" s="11" t="s">
        <v>1203</v>
      </c>
      <c r="F435" s="12">
        <v>1216237.8</v>
      </c>
      <c r="G435" s="13">
        <v>43281</v>
      </c>
    </row>
    <row r="436" spans="1:7" ht="36.75" customHeight="1" x14ac:dyDescent="0.25">
      <c r="A436" s="7">
        <v>43152</v>
      </c>
      <c r="B436" s="8" t="s">
        <v>377</v>
      </c>
      <c r="C436" s="9" t="s">
        <v>1552</v>
      </c>
      <c r="D436" s="10" t="s">
        <v>1216</v>
      </c>
      <c r="E436" s="11" t="s">
        <v>1203</v>
      </c>
      <c r="F436" s="12">
        <v>290267.7</v>
      </c>
      <c r="G436" s="13">
        <v>43281</v>
      </c>
    </row>
    <row r="437" spans="1:7" ht="36.75" customHeight="1" x14ac:dyDescent="0.25">
      <c r="A437" s="7">
        <v>43152</v>
      </c>
      <c r="B437" s="8" t="s">
        <v>428</v>
      </c>
      <c r="C437" s="9" t="s">
        <v>1810</v>
      </c>
      <c r="D437" s="10" t="s">
        <v>1264</v>
      </c>
      <c r="E437" s="11" t="s">
        <v>1203</v>
      </c>
      <c r="F437" s="12">
        <v>1744259.96</v>
      </c>
      <c r="G437" s="13">
        <v>43281</v>
      </c>
    </row>
    <row r="438" spans="1:7" ht="36.75" customHeight="1" x14ac:dyDescent="0.25">
      <c r="A438" s="7">
        <v>43152</v>
      </c>
      <c r="B438" s="8" t="s">
        <v>457</v>
      </c>
      <c r="C438" s="9" t="s">
        <v>1800</v>
      </c>
      <c r="D438" s="10" t="s">
        <v>1213</v>
      </c>
      <c r="E438" s="11" t="s">
        <v>1203</v>
      </c>
      <c r="F438" s="12">
        <v>576232.06999999995</v>
      </c>
      <c r="G438" s="13">
        <v>43281</v>
      </c>
    </row>
    <row r="439" spans="1:7" ht="36.75" customHeight="1" x14ac:dyDescent="0.25">
      <c r="A439" s="7">
        <v>43152</v>
      </c>
      <c r="B439" s="8" t="s">
        <v>527</v>
      </c>
      <c r="C439" s="9" t="s">
        <v>1639</v>
      </c>
      <c r="D439" s="10" t="s">
        <v>1215</v>
      </c>
      <c r="E439" s="11" t="s">
        <v>1203</v>
      </c>
      <c r="F439" s="12">
        <v>515367.36</v>
      </c>
      <c r="G439" s="13">
        <v>43281</v>
      </c>
    </row>
    <row r="440" spans="1:7" ht="36.75" customHeight="1" x14ac:dyDescent="0.25">
      <c r="A440" s="7">
        <v>43152</v>
      </c>
      <c r="B440" s="8" t="s">
        <v>593</v>
      </c>
      <c r="C440" s="9" t="s">
        <v>1897</v>
      </c>
      <c r="D440" s="10" t="s">
        <v>1291</v>
      </c>
      <c r="E440" s="11" t="s">
        <v>1203</v>
      </c>
      <c r="F440" s="12">
        <v>56037.08</v>
      </c>
      <c r="G440" s="13">
        <v>43281</v>
      </c>
    </row>
    <row r="441" spans="1:7" ht="36.75" customHeight="1" x14ac:dyDescent="0.25">
      <c r="A441" s="7">
        <v>43152</v>
      </c>
      <c r="B441" s="8" t="s">
        <v>604</v>
      </c>
      <c r="C441" s="9" t="s">
        <v>1786</v>
      </c>
      <c r="D441" s="10" t="s">
        <v>1299</v>
      </c>
      <c r="E441" s="11" t="s">
        <v>1203</v>
      </c>
      <c r="F441" s="12">
        <v>145425.07999999999</v>
      </c>
      <c r="G441" s="13">
        <v>43281</v>
      </c>
    </row>
    <row r="442" spans="1:7" ht="36.75" customHeight="1" x14ac:dyDescent="0.25">
      <c r="A442" s="7">
        <v>43153</v>
      </c>
      <c r="B442" s="8" t="s">
        <v>157</v>
      </c>
      <c r="C442" s="9" t="s">
        <v>1466</v>
      </c>
      <c r="D442" s="10" t="s">
        <v>1215</v>
      </c>
      <c r="E442" s="11" t="s">
        <v>1203</v>
      </c>
      <c r="F442" s="12">
        <v>1373989.64</v>
      </c>
      <c r="G442" s="13">
        <v>43281</v>
      </c>
    </row>
    <row r="443" spans="1:7" ht="36.75" customHeight="1" x14ac:dyDescent="0.25">
      <c r="A443" s="7">
        <v>43153</v>
      </c>
      <c r="B443" s="8" t="s">
        <v>265</v>
      </c>
      <c r="C443" s="9" t="s">
        <v>1690</v>
      </c>
      <c r="D443" s="10" t="s">
        <v>1214</v>
      </c>
      <c r="E443" s="11" t="s">
        <v>1203</v>
      </c>
      <c r="F443" s="12">
        <v>3474258.1</v>
      </c>
      <c r="G443" s="13">
        <v>43281</v>
      </c>
    </row>
    <row r="444" spans="1:7" ht="36.75" customHeight="1" x14ac:dyDescent="0.25">
      <c r="A444" s="7">
        <v>43153</v>
      </c>
      <c r="B444" s="8" t="s">
        <v>266</v>
      </c>
      <c r="C444" s="9" t="s">
        <v>1514</v>
      </c>
      <c r="D444" s="10" t="s">
        <v>1215</v>
      </c>
      <c r="E444" s="11" t="s">
        <v>1203</v>
      </c>
      <c r="F444" s="12">
        <v>1712982.4</v>
      </c>
      <c r="G444" s="13">
        <v>43281</v>
      </c>
    </row>
    <row r="445" spans="1:7" ht="36.75" customHeight="1" x14ac:dyDescent="0.25">
      <c r="A445" s="7">
        <v>43153</v>
      </c>
      <c r="B445" s="8" t="s">
        <v>403</v>
      </c>
      <c r="C445" s="9" t="s">
        <v>1562</v>
      </c>
      <c r="D445" s="10" t="s">
        <v>1215</v>
      </c>
      <c r="E445" s="11" t="s">
        <v>1203</v>
      </c>
      <c r="F445" s="12">
        <v>612.91999999999996</v>
      </c>
      <c r="G445" s="13">
        <v>43281</v>
      </c>
    </row>
    <row r="446" spans="1:7" ht="36.75" customHeight="1" x14ac:dyDescent="0.25">
      <c r="A446" s="7">
        <v>43153</v>
      </c>
      <c r="B446" s="8" t="s">
        <v>612</v>
      </c>
      <c r="C446" s="9" t="s">
        <v>1463</v>
      </c>
      <c r="D446" s="10" t="s">
        <v>1298</v>
      </c>
      <c r="E446" s="11" t="s">
        <v>1203</v>
      </c>
      <c r="F446" s="12">
        <v>345299.71</v>
      </c>
      <c r="G446" s="13">
        <v>43281</v>
      </c>
    </row>
    <row r="447" spans="1:7" ht="36.75" customHeight="1" x14ac:dyDescent="0.25">
      <c r="A447" s="7">
        <v>43154</v>
      </c>
      <c r="B447" s="8" t="s">
        <v>125</v>
      </c>
      <c r="C447" s="9" t="s">
        <v>1589</v>
      </c>
      <c r="D447" s="10" t="s">
        <v>1215</v>
      </c>
      <c r="E447" s="11" t="s">
        <v>1203</v>
      </c>
      <c r="F447" s="12">
        <v>2067714</v>
      </c>
      <c r="G447" s="13">
        <v>43281</v>
      </c>
    </row>
    <row r="448" spans="1:7" ht="36.75" customHeight="1" x14ac:dyDescent="0.25">
      <c r="A448" s="7">
        <v>43154</v>
      </c>
      <c r="B448" s="8" t="s">
        <v>126</v>
      </c>
      <c r="C448" s="9" t="s">
        <v>1585</v>
      </c>
      <c r="D448" s="10" t="s">
        <v>1245</v>
      </c>
      <c r="E448" s="11" t="s">
        <v>1203</v>
      </c>
      <c r="F448" s="12">
        <v>256777.05</v>
      </c>
      <c r="G448" s="13">
        <v>43281</v>
      </c>
    </row>
    <row r="449" spans="1:7" ht="36.75" customHeight="1" x14ac:dyDescent="0.25">
      <c r="A449" s="7">
        <v>43154</v>
      </c>
      <c r="B449" s="8" t="s">
        <v>197</v>
      </c>
      <c r="C449" s="9" t="s">
        <v>1460</v>
      </c>
      <c r="D449" s="10" t="s">
        <v>1213</v>
      </c>
      <c r="E449" s="11" t="s">
        <v>1203</v>
      </c>
      <c r="F449" s="12">
        <v>324463.52</v>
      </c>
      <c r="G449" s="13">
        <v>43281</v>
      </c>
    </row>
    <row r="450" spans="1:7" ht="36.75" customHeight="1" x14ac:dyDescent="0.25">
      <c r="A450" s="7">
        <v>43154</v>
      </c>
      <c r="B450" s="8" t="s">
        <v>649</v>
      </c>
      <c r="C450" s="9" t="s">
        <v>1676</v>
      </c>
      <c r="D450" s="10" t="s">
        <v>1213</v>
      </c>
      <c r="E450" s="11" t="s">
        <v>1203</v>
      </c>
      <c r="F450" s="12">
        <v>566439.63</v>
      </c>
      <c r="G450" s="13">
        <v>43281</v>
      </c>
    </row>
    <row r="451" spans="1:7" ht="36.75" customHeight="1" x14ac:dyDescent="0.25">
      <c r="A451" s="7">
        <v>43154</v>
      </c>
      <c r="B451" s="8" t="s">
        <v>672</v>
      </c>
      <c r="C451" s="9" t="s">
        <v>1611</v>
      </c>
      <c r="D451" s="10" t="s">
        <v>1213</v>
      </c>
      <c r="E451" s="11" t="s">
        <v>1203</v>
      </c>
      <c r="F451" s="12">
        <v>1261369.47</v>
      </c>
      <c r="G451" s="13">
        <v>43281</v>
      </c>
    </row>
    <row r="452" spans="1:7" ht="36.75" customHeight="1" x14ac:dyDescent="0.25">
      <c r="A452" s="7">
        <v>43154</v>
      </c>
      <c r="B452" s="8" t="s">
        <v>689</v>
      </c>
      <c r="C452" s="9" t="s">
        <v>1535</v>
      </c>
      <c r="D452" s="10" t="s">
        <v>1227</v>
      </c>
      <c r="E452" s="11" t="s">
        <v>1203</v>
      </c>
      <c r="F452" s="12">
        <v>1709030.3999999999</v>
      </c>
      <c r="G452" s="13">
        <v>43281</v>
      </c>
    </row>
    <row r="453" spans="1:7" ht="36.75" customHeight="1" x14ac:dyDescent="0.25">
      <c r="A453" s="7">
        <v>43154</v>
      </c>
      <c r="B453" s="8" t="s">
        <v>751</v>
      </c>
      <c r="C453" s="9" t="s">
        <v>2041</v>
      </c>
      <c r="D453" s="10" t="s">
        <v>1214</v>
      </c>
      <c r="E453" s="11" t="s">
        <v>1203</v>
      </c>
      <c r="F453" s="12">
        <f>23136*43</f>
        <v>994848</v>
      </c>
      <c r="G453" s="13">
        <v>43281</v>
      </c>
    </row>
    <row r="454" spans="1:7" ht="36.75" customHeight="1" x14ac:dyDescent="0.25">
      <c r="A454" s="7">
        <v>43154</v>
      </c>
      <c r="B454" s="8" t="s">
        <v>848</v>
      </c>
      <c r="C454" s="9" t="s">
        <v>1887</v>
      </c>
      <c r="D454" s="10" t="s">
        <v>1220</v>
      </c>
      <c r="E454" s="11" t="s">
        <v>1203</v>
      </c>
      <c r="F454" s="12">
        <v>560045.19999999995</v>
      </c>
      <c r="G454" s="13">
        <v>43281</v>
      </c>
    </row>
    <row r="455" spans="1:7" ht="36.75" customHeight="1" x14ac:dyDescent="0.25">
      <c r="A455" s="7">
        <v>43154</v>
      </c>
      <c r="B455" s="8" t="s">
        <v>848</v>
      </c>
      <c r="C455" s="9" t="s">
        <v>1762</v>
      </c>
      <c r="D455" s="10" t="s">
        <v>1214</v>
      </c>
      <c r="E455" s="11" t="s">
        <v>1203</v>
      </c>
      <c r="F455" s="12">
        <v>654064.56000000006</v>
      </c>
      <c r="G455" s="13">
        <v>43281</v>
      </c>
    </row>
    <row r="456" spans="1:7" ht="36.75" customHeight="1" x14ac:dyDescent="0.25">
      <c r="A456" s="7">
        <v>43157</v>
      </c>
      <c r="B456" s="8" t="s">
        <v>469</v>
      </c>
      <c r="C456" s="9" t="s">
        <v>1828</v>
      </c>
      <c r="D456" s="10" t="s">
        <v>1214</v>
      </c>
      <c r="E456" s="11" t="s">
        <v>1203</v>
      </c>
      <c r="F456" s="12">
        <v>519679.08</v>
      </c>
      <c r="G456" s="13">
        <v>43281</v>
      </c>
    </row>
    <row r="457" spans="1:7" ht="36.75" customHeight="1" x14ac:dyDescent="0.25">
      <c r="A457" s="7">
        <v>43157</v>
      </c>
      <c r="B457" s="8" t="s">
        <v>668</v>
      </c>
      <c r="C457" s="9" t="s">
        <v>1549</v>
      </c>
      <c r="D457" s="10" t="s">
        <v>1242</v>
      </c>
      <c r="E457" s="11" t="s">
        <v>1203</v>
      </c>
      <c r="F457" s="12">
        <v>306841.75</v>
      </c>
      <c r="G457" s="13">
        <v>43281</v>
      </c>
    </row>
    <row r="458" spans="1:7" ht="36.75" customHeight="1" x14ac:dyDescent="0.25">
      <c r="A458" s="7">
        <v>43157</v>
      </c>
      <c r="B458" s="8" t="s">
        <v>675</v>
      </c>
      <c r="C458" s="9" t="s">
        <v>1946</v>
      </c>
      <c r="D458" s="10" t="s">
        <v>1213</v>
      </c>
      <c r="E458" s="11" t="s">
        <v>1203</v>
      </c>
      <c r="F458" s="12">
        <v>2562329.83</v>
      </c>
      <c r="G458" s="13">
        <v>43281</v>
      </c>
    </row>
    <row r="459" spans="1:7" ht="36.75" customHeight="1" x14ac:dyDescent="0.25">
      <c r="A459" s="7">
        <v>43157</v>
      </c>
      <c r="B459" s="8" t="s">
        <v>842</v>
      </c>
      <c r="C459" s="9" t="s">
        <v>2090</v>
      </c>
      <c r="D459" s="10" t="s">
        <v>1269</v>
      </c>
      <c r="E459" s="11" t="s">
        <v>1203</v>
      </c>
      <c r="F459" s="12">
        <v>634729.06999999995</v>
      </c>
      <c r="G459" s="13">
        <v>43281</v>
      </c>
    </row>
    <row r="460" spans="1:7" ht="36.75" customHeight="1" x14ac:dyDescent="0.25">
      <c r="A460" s="7">
        <v>43159</v>
      </c>
      <c r="B460" s="8" t="s">
        <v>22</v>
      </c>
      <c r="C460" s="9" t="s">
        <v>1459</v>
      </c>
      <c r="D460" s="10" t="s">
        <v>1215</v>
      </c>
      <c r="E460" s="11" t="s">
        <v>1203</v>
      </c>
      <c r="F460" s="12">
        <v>1303144.8</v>
      </c>
      <c r="G460" s="13">
        <v>43281</v>
      </c>
    </row>
    <row r="461" spans="1:7" ht="36.75" customHeight="1" x14ac:dyDescent="0.25">
      <c r="A461" s="7">
        <v>43159</v>
      </c>
      <c r="B461" s="8" t="s">
        <v>30</v>
      </c>
      <c r="C461" s="9" t="s">
        <v>1488</v>
      </c>
      <c r="D461" s="10" t="s">
        <v>1230</v>
      </c>
      <c r="E461" s="11" t="s">
        <v>1203</v>
      </c>
      <c r="F461" s="12">
        <v>911684.3</v>
      </c>
      <c r="G461" s="13">
        <v>43281</v>
      </c>
    </row>
    <row r="462" spans="1:7" ht="36.75" customHeight="1" x14ac:dyDescent="0.25">
      <c r="A462" s="7">
        <v>43159</v>
      </c>
      <c r="B462" s="8" t="s">
        <v>149</v>
      </c>
      <c r="C462" s="9" t="s">
        <v>1605</v>
      </c>
      <c r="D462" s="10" t="s">
        <v>1215</v>
      </c>
      <c r="E462" s="11" t="s">
        <v>1203</v>
      </c>
      <c r="F462" s="12">
        <v>1477548.8</v>
      </c>
      <c r="G462" s="13">
        <v>43281</v>
      </c>
    </row>
    <row r="463" spans="1:7" ht="36.75" customHeight="1" x14ac:dyDescent="0.25">
      <c r="A463" s="7">
        <v>43159</v>
      </c>
      <c r="B463" s="8" t="s">
        <v>175</v>
      </c>
      <c r="C463" s="9" t="s">
        <v>1521</v>
      </c>
      <c r="D463" s="10" t="s">
        <v>1215</v>
      </c>
      <c r="E463" s="11" t="s">
        <v>1203</v>
      </c>
      <c r="F463" s="12">
        <v>302765.58</v>
      </c>
      <c r="G463" s="13">
        <v>43281</v>
      </c>
    </row>
    <row r="464" spans="1:7" ht="36.75" customHeight="1" x14ac:dyDescent="0.25">
      <c r="A464" s="7">
        <v>43159</v>
      </c>
      <c r="B464" s="8" t="s">
        <v>299</v>
      </c>
      <c r="C464" s="9" t="s">
        <v>1713</v>
      </c>
      <c r="D464" s="10" t="s">
        <v>1214</v>
      </c>
      <c r="E464" s="11" t="s">
        <v>1203</v>
      </c>
      <c r="F464" s="12">
        <v>679510.08</v>
      </c>
      <c r="G464" s="13">
        <v>43281</v>
      </c>
    </row>
    <row r="465" spans="1:7" ht="36.75" customHeight="1" x14ac:dyDescent="0.25">
      <c r="A465" s="7">
        <v>43159</v>
      </c>
      <c r="B465" s="8" t="s">
        <v>411</v>
      </c>
      <c r="C465" s="9" t="s">
        <v>1490</v>
      </c>
      <c r="D465" s="10" t="s">
        <v>1215</v>
      </c>
      <c r="E465" s="11" t="s">
        <v>1203</v>
      </c>
      <c r="F465" s="12">
        <v>553827.1</v>
      </c>
      <c r="G465" s="13">
        <v>43281</v>
      </c>
    </row>
    <row r="466" spans="1:7" ht="36.75" customHeight="1" x14ac:dyDescent="0.25">
      <c r="A466" s="7">
        <v>43159</v>
      </c>
      <c r="B466" s="8" t="s">
        <v>433</v>
      </c>
      <c r="C466" s="9" t="s">
        <v>1465</v>
      </c>
      <c r="D466" s="10" t="s">
        <v>1254</v>
      </c>
      <c r="E466" s="11" t="s">
        <v>1203</v>
      </c>
      <c r="F466" s="12">
        <v>303318.64</v>
      </c>
      <c r="G466" s="13">
        <v>43281</v>
      </c>
    </row>
    <row r="467" spans="1:7" ht="36.75" customHeight="1" x14ac:dyDescent="0.25">
      <c r="A467" s="7">
        <v>43159</v>
      </c>
      <c r="B467" s="8" t="s">
        <v>484</v>
      </c>
      <c r="C467" s="9" t="s">
        <v>1473</v>
      </c>
      <c r="D467" s="10" t="s">
        <v>1215</v>
      </c>
      <c r="E467" s="11" t="s">
        <v>1203</v>
      </c>
      <c r="F467" s="12">
        <v>1138378.3</v>
      </c>
      <c r="G467" s="13">
        <v>43281</v>
      </c>
    </row>
    <row r="468" spans="1:7" ht="36.75" customHeight="1" x14ac:dyDescent="0.25">
      <c r="A468" s="7">
        <v>43159</v>
      </c>
      <c r="B468" s="8" t="s">
        <v>494</v>
      </c>
      <c r="C468" s="9" t="s">
        <v>1837</v>
      </c>
      <c r="D468" s="10" t="s">
        <v>1215</v>
      </c>
      <c r="E468" s="11" t="s">
        <v>1203</v>
      </c>
      <c r="F468" s="12">
        <v>1241252.6200000001</v>
      </c>
      <c r="G468" s="13">
        <v>43281</v>
      </c>
    </row>
    <row r="469" spans="1:7" ht="36.75" customHeight="1" x14ac:dyDescent="0.25">
      <c r="A469" s="7">
        <v>43159</v>
      </c>
      <c r="B469" s="8" t="s">
        <v>554</v>
      </c>
      <c r="C469" s="9" t="s">
        <v>1869</v>
      </c>
      <c r="D469" s="10" t="s">
        <v>1227</v>
      </c>
      <c r="E469" s="11" t="s">
        <v>1203</v>
      </c>
      <c r="F469" s="12">
        <v>576558.62</v>
      </c>
      <c r="G469" s="13">
        <v>43281</v>
      </c>
    </row>
    <row r="470" spans="1:7" ht="36.75" customHeight="1" x14ac:dyDescent="0.25">
      <c r="A470" s="7">
        <v>43159</v>
      </c>
      <c r="B470" s="8" t="s">
        <v>560</v>
      </c>
      <c r="C470" s="9" t="s">
        <v>1585</v>
      </c>
      <c r="D470" s="10" t="s">
        <v>1213</v>
      </c>
      <c r="E470" s="11" t="s">
        <v>1203</v>
      </c>
      <c r="F470" s="12">
        <v>748249.59999999998</v>
      </c>
      <c r="G470" s="13">
        <v>43281</v>
      </c>
    </row>
    <row r="471" spans="1:7" ht="36.75" customHeight="1" x14ac:dyDescent="0.25">
      <c r="A471" s="7">
        <v>43159</v>
      </c>
      <c r="B471" s="8" t="s">
        <v>561</v>
      </c>
      <c r="C471" s="9" t="s">
        <v>1495</v>
      </c>
      <c r="D471" s="10" t="s">
        <v>1215</v>
      </c>
      <c r="E471" s="11" t="s">
        <v>1203</v>
      </c>
      <c r="F471" s="12">
        <v>358528.84</v>
      </c>
      <c r="G471" s="13">
        <v>43281</v>
      </c>
    </row>
    <row r="472" spans="1:7" ht="36.75" customHeight="1" x14ac:dyDescent="0.25">
      <c r="A472" s="7">
        <v>43159</v>
      </c>
      <c r="B472" s="8" t="s">
        <v>561</v>
      </c>
      <c r="C472" s="9" t="s">
        <v>1494</v>
      </c>
      <c r="D472" s="10" t="s">
        <v>1214</v>
      </c>
      <c r="E472" s="11" t="s">
        <v>1203</v>
      </c>
      <c r="F472" s="12">
        <v>552863.04</v>
      </c>
      <c r="G472" s="13">
        <v>43281</v>
      </c>
    </row>
    <row r="473" spans="1:7" ht="36.75" customHeight="1" x14ac:dyDescent="0.25">
      <c r="A473" s="7">
        <v>43159</v>
      </c>
      <c r="B473" s="8" t="s">
        <v>647</v>
      </c>
      <c r="C473" s="9" t="s">
        <v>1936</v>
      </c>
      <c r="D473" s="10" t="s">
        <v>1304</v>
      </c>
      <c r="E473" s="11" t="s">
        <v>1203</v>
      </c>
      <c r="F473" s="12">
        <v>177879.24</v>
      </c>
      <c r="G473" s="13">
        <v>43281</v>
      </c>
    </row>
    <row r="474" spans="1:7" ht="36.75" customHeight="1" x14ac:dyDescent="0.25">
      <c r="A474" s="7">
        <v>43159</v>
      </c>
      <c r="B474" s="8" t="s">
        <v>709</v>
      </c>
      <c r="C474" s="9" t="s">
        <v>1836</v>
      </c>
      <c r="D474" s="10" t="s">
        <v>1309</v>
      </c>
      <c r="E474" s="11" t="s">
        <v>1203</v>
      </c>
      <c r="F474" s="12">
        <v>943236.53</v>
      </c>
      <c r="G474" s="13">
        <v>43281</v>
      </c>
    </row>
    <row r="475" spans="1:7" ht="36.75" customHeight="1" x14ac:dyDescent="0.25">
      <c r="A475" s="7">
        <v>43159</v>
      </c>
      <c r="B475" s="8" t="s">
        <v>714</v>
      </c>
      <c r="C475" s="9" t="s">
        <v>1643</v>
      </c>
      <c r="D475" s="10" t="s">
        <v>1215</v>
      </c>
      <c r="E475" s="11" t="s">
        <v>1203</v>
      </c>
      <c r="F475" s="12">
        <v>618825.04</v>
      </c>
      <c r="G475" s="13">
        <v>43281</v>
      </c>
    </row>
    <row r="476" spans="1:7" ht="36.75" customHeight="1" x14ac:dyDescent="0.25">
      <c r="A476" s="7">
        <v>43159</v>
      </c>
      <c r="B476" s="8" t="s">
        <v>725</v>
      </c>
      <c r="C476" s="9" t="s">
        <v>1564</v>
      </c>
      <c r="D476" s="10" t="s">
        <v>1216</v>
      </c>
      <c r="E476" s="11" t="s">
        <v>1203</v>
      </c>
      <c r="F476" s="12">
        <v>661162.64</v>
      </c>
      <c r="G476" s="13">
        <v>43281</v>
      </c>
    </row>
    <row r="477" spans="1:7" ht="36.75" customHeight="1" x14ac:dyDescent="0.25">
      <c r="A477" s="7">
        <v>43159</v>
      </c>
      <c r="B477" s="8" t="s">
        <v>746</v>
      </c>
      <c r="C477" s="9" t="s">
        <v>1495</v>
      </c>
      <c r="D477" s="10" t="s">
        <v>1215</v>
      </c>
      <c r="E477" s="11" t="s">
        <v>1203</v>
      </c>
      <c r="F477" s="12">
        <v>479493</v>
      </c>
      <c r="G477" s="13">
        <v>43281</v>
      </c>
    </row>
    <row r="478" spans="1:7" ht="36.75" customHeight="1" x14ac:dyDescent="0.25">
      <c r="A478" s="7">
        <v>43159</v>
      </c>
      <c r="B478" s="8" t="s">
        <v>843</v>
      </c>
      <c r="C478" s="9" t="s">
        <v>1496</v>
      </c>
      <c r="D478" s="10" t="s">
        <v>1228</v>
      </c>
      <c r="E478" s="11" t="s">
        <v>1203</v>
      </c>
      <c r="F478" s="12">
        <v>241028.15</v>
      </c>
      <c r="G478" s="13">
        <v>43281</v>
      </c>
    </row>
    <row r="479" spans="1:7" ht="36.75" customHeight="1" x14ac:dyDescent="0.25">
      <c r="A479" s="7">
        <v>43160</v>
      </c>
      <c r="B479" s="8" t="s">
        <v>34</v>
      </c>
      <c r="C479" s="9" t="s">
        <v>1493</v>
      </c>
      <c r="D479" s="10" t="s">
        <v>1231</v>
      </c>
      <c r="E479" s="11" t="s">
        <v>1203</v>
      </c>
      <c r="F479" s="12">
        <v>884394.96299999999</v>
      </c>
      <c r="G479" s="13">
        <v>43281</v>
      </c>
    </row>
    <row r="480" spans="1:7" ht="36.75" customHeight="1" x14ac:dyDescent="0.25">
      <c r="A480" s="7">
        <v>43160</v>
      </c>
      <c r="B480" s="8" t="s">
        <v>35</v>
      </c>
      <c r="C480" s="9" t="s">
        <v>1496</v>
      </c>
      <c r="D480" s="10" t="s">
        <v>1215</v>
      </c>
      <c r="E480" s="11" t="s">
        <v>1203</v>
      </c>
      <c r="F480" s="12">
        <f>10496*47.2</f>
        <v>495411.20000000001</v>
      </c>
      <c r="G480" s="13">
        <v>43281</v>
      </c>
    </row>
    <row r="481" spans="1:7" ht="36.75" customHeight="1" x14ac:dyDescent="0.25">
      <c r="A481" s="7">
        <v>43160</v>
      </c>
      <c r="B481" s="8" t="s">
        <v>46</v>
      </c>
      <c r="C481" s="9" t="s">
        <v>1512</v>
      </c>
      <c r="D481" s="10" t="s">
        <v>1227</v>
      </c>
      <c r="E481" s="11" t="s">
        <v>1203</v>
      </c>
      <c r="F481" s="12">
        <v>705840.6</v>
      </c>
      <c r="G481" s="13">
        <v>43281</v>
      </c>
    </row>
    <row r="482" spans="1:7" ht="36.75" customHeight="1" x14ac:dyDescent="0.25">
      <c r="A482" s="7">
        <v>43160</v>
      </c>
      <c r="B482" s="8" t="s">
        <v>140</v>
      </c>
      <c r="C482" s="9" t="s">
        <v>1541</v>
      </c>
      <c r="D482" s="10" t="s">
        <v>1253</v>
      </c>
      <c r="E482" s="11" t="s">
        <v>1203</v>
      </c>
      <c r="F482" s="12">
        <v>11418397.199999999</v>
      </c>
      <c r="G482" s="13">
        <v>43281</v>
      </c>
    </row>
    <row r="483" spans="1:7" ht="36.75" customHeight="1" x14ac:dyDescent="0.25">
      <c r="A483" s="7">
        <v>43160</v>
      </c>
      <c r="B483" s="8" t="s">
        <v>140</v>
      </c>
      <c r="C483" s="9" t="s">
        <v>1542</v>
      </c>
      <c r="D483" s="10" t="s">
        <v>1221</v>
      </c>
      <c r="E483" s="11" t="s">
        <v>1203</v>
      </c>
      <c r="F483" s="12">
        <v>17611518.760000002</v>
      </c>
      <c r="G483" s="13">
        <v>43281</v>
      </c>
    </row>
    <row r="484" spans="1:7" ht="36.75" customHeight="1" x14ac:dyDescent="0.25">
      <c r="A484" s="7">
        <v>43160</v>
      </c>
      <c r="B484" s="8" t="s">
        <v>142</v>
      </c>
      <c r="C484" s="9" t="s">
        <v>1601</v>
      </c>
      <c r="D484" s="10" t="s">
        <v>1214</v>
      </c>
      <c r="E484" s="11" t="s">
        <v>1203</v>
      </c>
      <c r="F484" s="12">
        <v>1421975.52</v>
      </c>
      <c r="G484" s="13">
        <v>43281</v>
      </c>
    </row>
    <row r="485" spans="1:7" ht="36.75" customHeight="1" x14ac:dyDescent="0.25">
      <c r="A485" s="7">
        <v>43160</v>
      </c>
      <c r="B485" s="8" t="s">
        <v>151</v>
      </c>
      <c r="C485" s="9" t="s">
        <v>1608</v>
      </c>
      <c r="D485" s="10" t="s">
        <v>1215</v>
      </c>
      <c r="E485" s="11" t="s">
        <v>1203</v>
      </c>
      <c r="F485" s="12">
        <v>2511576.9</v>
      </c>
      <c r="G485" s="13">
        <v>43281</v>
      </c>
    </row>
    <row r="486" spans="1:7" ht="36.75" customHeight="1" x14ac:dyDescent="0.25">
      <c r="A486" s="7">
        <v>43160</v>
      </c>
      <c r="B486" s="8" t="s">
        <v>195</v>
      </c>
      <c r="C486" s="9" t="s">
        <v>1643</v>
      </c>
      <c r="D486" s="10" t="s">
        <v>1227</v>
      </c>
      <c r="E486" s="11" t="s">
        <v>1203</v>
      </c>
      <c r="F486" s="12">
        <v>661677.92000000004</v>
      </c>
      <c r="G486" s="13">
        <v>43281</v>
      </c>
    </row>
    <row r="487" spans="1:7" ht="36.75" customHeight="1" x14ac:dyDescent="0.25">
      <c r="A487" s="7">
        <v>43160</v>
      </c>
      <c r="B487" s="8" t="s">
        <v>244</v>
      </c>
      <c r="C487" s="9" t="s">
        <v>1473</v>
      </c>
      <c r="D487" s="10" t="s">
        <v>1215</v>
      </c>
      <c r="E487" s="11" t="s">
        <v>1203</v>
      </c>
      <c r="F487" s="12">
        <v>667998</v>
      </c>
      <c r="G487" s="13">
        <v>43281</v>
      </c>
    </row>
    <row r="488" spans="1:7" ht="36.75" customHeight="1" x14ac:dyDescent="0.25">
      <c r="A488" s="7">
        <v>43160</v>
      </c>
      <c r="B488" s="8" t="s">
        <v>258</v>
      </c>
      <c r="C488" s="9" t="s">
        <v>1512</v>
      </c>
      <c r="D488" s="10" t="s">
        <v>1264</v>
      </c>
      <c r="E488" s="11" t="s">
        <v>1203</v>
      </c>
      <c r="F488" s="12">
        <v>802763.59</v>
      </c>
      <c r="G488" s="13">
        <v>43281</v>
      </c>
    </row>
    <row r="489" spans="1:7" ht="36.75" customHeight="1" x14ac:dyDescent="0.25">
      <c r="A489" s="7">
        <v>43160</v>
      </c>
      <c r="B489" s="8" t="s">
        <v>276</v>
      </c>
      <c r="C489" s="9" t="s">
        <v>1468</v>
      </c>
      <c r="D489" s="10" t="s">
        <v>1265</v>
      </c>
      <c r="E489" s="11" t="s">
        <v>1203</v>
      </c>
      <c r="F489" s="12">
        <v>728053.79</v>
      </c>
      <c r="G489" s="13">
        <v>43281</v>
      </c>
    </row>
    <row r="490" spans="1:7" ht="36.75" customHeight="1" x14ac:dyDescent="0.25">
      <c r="A490" s="7">
        <v>43160</v>
      </c>
      <c r="B490" s="8" t="s">
        <v>311</v>
      </c>
      <c r="C490" s="9" t="s">
        <v>1723</v>
      </c>
      <c r="D490" s="10" t="s">
        <v>1215</v>
      </c>
      <c r="E490" s="11" t="s">
        <v>1203</v>
      </c>
      <c r="F490" s="12">
        <v>1336999</v>
      </c>
      <c r="G490" s="13">
        <v>43281</v>
      </c>
    </row>
    <row r="491" spans="1:7" ht="36.75" customHeight="1" x14ac:dyDescent="0.25">
      <c r="A491" s="7">
        <v>43160</v>
      </c>
      <c r="B491" s="8" t="s">
        <v>313</v>
      </c>
      <c r="C491" s="9" t="s">
        <v>1464</v>
      </c>
      <c r="D491" s="10" t="s">
        <v>1214</v>
      </c>
      <c r="E491" s="11" t="s">
        <v>1203</v>
      </c>
      <c r="F491" s="12">
        <v>2131080</v>
      </c>
      <c r="G491" s="13">
        <v>43281</v>
      </c>
    </row>
    <row r="492" spans="1:7" ht="36.75" customHeight="1" x14ac:dyDescent="0.25">
      <c r="A492" s="7">
        <v>43160</v>
      </c>
      <c r="B492" s="8" t="s">
        <v>321</v>
      </c>
      <c r="C492" s="9" t="s">
        <v>1534</v>
      </c>
      <c r="D492" s="10" t="s">
        <v>1215</v>
      </c>
      <c r="E492" s="11" t="s">
        <v>1203</v>
      </c>
      <c r="F492" s="12">
        <v>691789.16</v>
      </c>
      <c r="G492" s="13">
        <v>43281</v>
      </c>
    </row>
    <row r="493" spans="1:7" ht="36.75" customHeight="1" x14ac:dyDescent="0.25">
      <c r="A493" s="7">
        <v>43160</v>
      </c>
      <c r="B493" s="8" t="s">
        <v>344</v>
      </c>
      <c r="C493" s="9" t="s">
        <v>1738</v>
      </c>
      <c r="D493" s="10" t="s">
        <v>1215</v>
      </c>
      <c r="E493" s="11" t="s">
        <v>1203</v>
      </c>
      <c r="F493" s="12">
        <v>997751.36</v>
      </c>
      <c r="G493" s="13">
        <v>43281</v>
      </c>
    </row>
    <row r="494" spans="1:7" ht="36.75" customHeight="1" x14ac:dyDescent="0.25">
      <c r="A494" s="7">
        <v>43160</v>
      </c>
      <c r="B494" s="8" t="s">
        <v>347</v>
      </c>
      <c r="C494" s="9" t="s">
        <v>1540</v>
      </c>
      <c r="D494" s="10" t="s">
        <v>1216</v>
      </c>
      <c r="E494" s="11" t="s">
        <v>1203</v>
      </c>
      <c r="F494" s="12">
        <v>1093419.54</v>
      </c>
      <c r="G494" s="13">
        <v>43281</v>
      </c>
    </row>
    <row r="495" spans="1:7" ht="36.75" customHeight="1" x14ac:dyDescent="0.25">
      <c r="A495" s="7">
        <v>43160</v>
      </c>
      <c r="B495" s="8" t="s">
        <v>348</v>
      </c>
      <c r="C495" s="9" t="s">
        <v>1740</v>
      </c>
      <c r="D495" s="10" t="s">
        <v>1215</v>
      </c>
      <c r="E495" s="11" t="s">
        <v>1203</v>
      </c>
      <c r="F495" s="12">
        <v>1887926.84</v>
      </c>
      <c r="G495" s="13">
        <v>43281</v>
      </c>
    </row>
    <row r="496" spans="1:7" ht="36.75" customHeight="1" x14ac:dyDescent="0.25">
      <c r="A496" s="7">
        <v>43160</v>
      </c>
      <c r="B496" s="8" t="s">
        <v>349</v>
      </c>
      <c r="C496" s="9" t="s">
        <v>1741</v>
      </c>
      <c r="D496" s="10" t="s">
        <v>1215</v>
      </c>
      <c r="E496" s="11" t="s">
        <v>1203</v>
      </c>
      <c r="F496" s="12">
        <v>234418.8</v>
      </c>
      <c r="G496" s="13">
        <v>43281</v>
      </c>
    </row>
    <row r="497" spans="1:7" ht="36.75" customHeight="1" x14ac:dyDescent="0.25">
      <c r="A497" s="7">
        <v>43160</v>
      </c>
      <c r="B497" s="8" t="s">
        <v>383</v>
      </c>
      <c r="C497" s="9" t="s">
        <v>1553</v>
      </c>
      <c r="D497" s="10" t="s">
        <v>1215</v>
      </c>
      <c r="E497" s="11" t="s">
        <v>1203</v>
      </c>
      <c r="F497" s="12">
        <v>1113540.04</v>
      </c>
      <c r="G497" s="13">
        <v>43281</v>
      </c>
    </row>
    <row r="498" spans="1:7" ht="36.75" customHeight="1" x14ac:dyDescent="0.25">
      <c r="A498" s="7">
        <v>43160</v>
      </c>
      <c r="B498" s="8" t="s">
        <v>391</v>
      </c>
      <c r="C498" s="9" t="s">
        <v>1775</v>
      </c>
      <c r="D498" s="10" t="s">
        <v>1216</v>
      </c>
      <c r="E498" s="11" t="s">
        <v>1203</v>
      </c>
      <c r="F498" s="12">
        <v>1894998.86</v>
      </c>
      <c r="G498" s="13">
        <v>43281</v>
      </c>
    </row>
    <row r="499" spans="1:7" ht="36.75" customHeight="1" x14ac:dyDescent="0.25">
      <c r="A499" s="7">
        <v>43160</v>
      </c>
      <c r="B499" s="8" t="s">
        <v>397</v>
      </c>
      <c r="C499" s="9" t="s">
        <v>1786</v>
      </c>
      <c r="D499" s="10" t="s">
        <v>1214</v>
      </c>
      <c r="E499" s="11" t="s">
        <v>1203</v>
      </c>
      <c r="F499" s="12">
        <v>1044685.86</v>
      </c>
      <c r="G499" s="13">
        <v>43281</v>
      </c>
    </row>
    <row r="500" spans="1:7" ht="36.75" customHeight="1" x14ac:dyDescent="0.25">
      <c r="A500" s="7">
        <v>43160</v>
      </c>
      <c r="B500" s="8" t="s">
        <v>408</v>
      </c>
      <c r="C500" s="9" t="s">
        <v>1797</v>
      </c>
      <c r="D500" s="10" t="s">
        <v>1215</v>
      </c>
      <c r="E500" s="11" t="s">
        <v>1203</v>
      </c>
      <c r="F500" s="12">
        <v>765086.04</v>
      </c>
      <c r="G500" s="13">
        <v>43281</v>
      </c>
    </row>
    <row r="501" spans="1:7" ht="36.75" customHeight="1" x14ac:dyDescent="0.25">
      <c r="A501" s="7">
        <v>43160</v>
      </c>
      <c r="B501" s="8" t="s">
        <v>466</v>
      </c>
      <c r="C501" s="9" t="s">
        <v>1482</v>
      </c>
      <c r="D501" s="10" t="s">
        <v>1215</v>
      </c>
      <c r="E501" s="11" t="s">
        <v>1203</v>
      </c>
      <c r="F501" s="12">
        <v>1429874.44</v>
      </c>
      <c r="G501" s="13">
        <v>43281</v>
      </c>
    </row>
    <row r="502" spans="1:7" ht="36.75" customHeight="1" x14ac:dyDescent="0.25">
      <c r="A502" s="7">
        <v>43160</v>
      </c>
      <c r="B502" s="8" t="s">
        <v>490</v>
      </c>
      <c r="C502" s="9" t="s">
        <v>1483</v>
      </c>
      <c r="D502" s="10" t="s">
        <v>1215</v>
      </c>
      <c r="E502" s="11" t="s">
        <v>1203</v>
      </c>
      <c r="F502" s="12">
        <v>1128457.6000000001</v>
      </c>
      <c r="G502" s="13">
        <v>43281</v>
      </c>
    </row>
    <row r="503" spans="1:7" ht="36.75" customHeight="1" x14ac:dyDescent="0.25">
      <c r="A503" s="7">
        <v>43160</v>
      </c>
      <c r="B503" s="8" t="s">
        <v>511</v>
      </c>
      <c r="C503" s="9" t="s">
        <v>1471</v>
      </c>
      <c r="D503" s="10" t="s">
        <v>1213</v>
      </c>
      <c r="E503" s="11" t="s">
        <v>1203</v>
      </c>
      <c r="F503" s="12">
        <v>400139.44</v>
      </c>
      <c r="G503" s="13">
        <v>43281</v>
      </c>
    </row>
    <row r="504" spans="1:7" ht="36.75" customHeight="1" x14ac:dyDescent="0.25">
      <c r="A504" s="7">
        <v>43160</v>
      </c>
      <c r="B504" s="8" t="s">
        <v>526</v>
      </c>
      <c r="C504" s="9" t="s">
        <v>1498</v>
      </c>
      <c r="D504" s="10" t="s">
        <v>1245</v>
      </c>
      <c r="E504" s="11" t="s">
        <v>1203</v>
      </c>
      <c r="F504" s="12">
        <v>396704</v>
      </c>
      <c r="G504" s="13">
        <v>43281</v>
      </c>
    </row>
    <row r="505" spans="1:7" ht="36.75" customHeight="1" x14ac:dyDescent="0.25">
      <c r="A505" s="7">
        <v>43160</v>
      </c>
      <c r="B505" s="8" t="s">
        <v>530</v>
      </c>
      <c r="C505" s="9" t="s">
        <v>1851</v>
      </c>
      <c r="D505" s="10" t="s">
        <v>1215</v>
      </c>
      <c r="E505" s="11" t="s">
        <v>1203</v>
      </c>
      <c r="F505" s="12">
        <v>590664.34</v>
      </c>
      <c r="G505" s="13">
        <v>43281</v>
      </c>
    </row>
    <row r="506" spans="1:7" ht="36.75" customHeight="1" x14ac:dyDescent="0.25">
      <c r="A506" s="7">
        <v>43160</v>
      </c>
      <c r="B506" s="8" t="s">
        <v>553</v>
      </c>
      <c r="C506" s="9" t="s">
        <v>1518</v>
      </c>
      <c r="D506" s="10" t="s">
        <v>1214</v>
      </c>
      <c r="E506" s="11" t="s">
        <v>1203</v>
      </c>
      <c r="F506" s="12">
        <v>541700.24</v>
      </c>
      <c r="G506" s="13">
        <v>43281</v>
      </c>
    </row>
    <row r="507" spans="1:7" ht="36.75" customHeight="1" x14ac:dyDescent="0.25">
      <c r="A507" s="7">
        <v>43160</v>
      </c>
      <c r="B507" s="8" t="s">
        <v>553</v>
      </c>
      <c r="C507" s="9" t="s">
        <v>1534</v>
      </c>
      <c r="D507" s="10" t="s">
        <v>1215</v>
      </c>
      <c r="E507" s="11" t="s">
        <v>1203</v>
      </c>
      <c r="F507" s="12">
        <v>613345.12</v>
      </c>
      <c r="G507" s="13">
        <v>43281</v>
      </c>
    </row>
    <row r="508" spans="1:7" ht="36.75" customHeight="1" x14ac:dyDescent="0.25">
      <c r="A508" s="7">
        <v>43160</v>
      </c>
      <c r="B508" s="8" t="s">
        <v>553</v>
      </c>
      <c r="C508" s="9" t="s">
        <v>1517</v>
      </c>
      <c r="D508" s="10" t="s">
        <v>1244</v>
      </c>
      <c r="E508" s="11" t="s">
        <v>1203</v>
      </c>
      <c r="F508" s="12">
        <v>679680</v>
      </c>
      <c r="G508" s="13">
        <v>43281</v>
      </c>
    </row>
    <row r="509" spans="1:7" ht="36.75" customHeight="1" x14ac:dyDescent="0.25">
      <c r="A509" s="7">
        <v>43160</v>
      </c>
      <c r="B509" s="8" t="s">
        <v>553</v>
      </c>
      <c r="C509" s="9" t="s">
        <v>1491</v>
      </c>
      <c r="D509" s="10" t="s">
        <v>1288</v>
      </c>
      <c r="E509" s="11" t="s">
        <v>1203</v>
      </c>
      <c r="F509" s="12">
        <v>849600</v>
      </c>
      <c r="G509" s="13">
        <v>43281</v>
      </c>
    </row>
    <row r="510" spans="1:7" ht="36.75" customHeight="1" x14ac:dyDescent="0.25">
      <c r="A510" s="7">
        <v>43160</v>
      </c>
      <c r="B510" s="8" t="s">
        <v>553</v>
      </c>
      <c r="C510" s="9" t="s">
        <v>1643</v>
      </c>
      <c r="D510" s="10" t="s">
        <v>1287</v>
      </c>
      <c r="E510" s="11" t="s">
        <v>1203</v>
      </c>
      <c r="F510" s="12">
        <v>849600</v>
      </c>
      <c r="G510" s="13">
        <v>43281</v>
      </c>
    </row>
    <row r="511" spans="1:7" ht="36.75" customHeight="1" x14ac:dyDescent="0.25">
      <c r="A511" s="7">
        <v>43160</v>
      </c>
      <c r="B511" s="8" t="s">
        <v>594</v>
      </c>
      <c r="C511" s="9" t="s">
        <v>1514</v>
      </c>
      <c r="D511" s="10" t="s">
        <v>1282</v>
      </c>
      <c r="E511" s="11" t="s">
        <v>1203</v>
      </c>
      <c r="F511" s="12">
        <v>768375.52</v>
      </c>
      <c r="G511" s="13">
        <v>43281</v>
      </c>
    </row>
    <row r="512" spans="1:7" ht="36.75" customHeight="1" x14ac:dyDescent="0.25">
      <c r="A512" s="7">
        <v>43160</v>
      </c>
      <c r="B512" s="8" t="s">
        <v>597</v>
      </c>
      <c r="C512" s="9" t="s">
        <v>1498</v>
      </c>
      <c r="D512" s="10" t="s">
        <v>1215</v>
      </c>
      <c r="E512" s="11" t="s">
        <v>1203</v>
      </c>
      <c r="F512" s="12">
        <v>416981.32</v>
      </c>
      <c r="G512" s="13">
        <v>43281</v>
      </c>
    </row>
    <row r="513" spans="1:7" ht="36.75" customHeight="1" x14ac:dyDescent="0.25">
      <c r="A513" s="7">
        <v>43160</v>
      </c>
      <c r="B513" s="8" t="s">
        <v>601</v>
      </c>
      <c r="C513" s="9" t="s">
        <v>1534</v>
      </c>
      <c r="D513" s="10" t="s">
        <v>1234</v>
      </c>
      <c r="E513" s="11" t="s">
        <v>1203</v>
      </c>
      <c r="F513" s="12">
        <v>403456.35</v>
      </c>
      <c r="G513" s="13">
        <v>43281</v>
      </c>
    </row>
    <row r="514" spans="1:7" ht="36.75" customHeight="1" x14ac:dyDescent="0.25">
      <c r="A514" s="7">
        <v>43160</v>
      </c>
      <c r="B514" s="8" t="s">
        <v>686</v>
      </c>
      <c r="C514" s="9" t="s">
        <v>1499</v>
      </c>
      <c r="D514" s="10" t="s">
        <v>1215</v>
      </c>
      <c r="E514" s="11" t="s">
        <v>1203</v>
      </c>
      <c r="F514" s="12">
        <v>1255053.8999999999</v>
      </c>
      <c r="G514" s="13">
        <v>43281</v>
      </c>
    </row>
    <row r="515" spans="1:7" ht="36.75" customHeight="1" x14ac:dyDescent="0.25">
      <c r="A515" s="7">
        <v>43160</v>
      </c>
      <c r="B515" s="8" t="s">
        <v>697</v>
      </c>
      <c r="C515" s="9" t="s">
        <v>1592</v>
      </c>
      <c r="D515" s="10" t="s">
        <v>1228</v>
      </c>
      <c r="E515" s="11" t="s">
        <v>1203</v>
      </c>
      <c r="F515" s="12">
        <v>830994.84</v>
      </c>
      <c r="G515" s="13">
        <v>43281</v>
      </c>
    </row>
    <row r="516" spans="1:7" ht="36.75" customHeight="1" x14ac:dyDescent="0.25">
      <c r="A516" s="7">
        <v>43160</v>
      </c>
      <c r="B516" s="8" t="s">
        <v>710</v>
      </c>
      <c r="C516" s="9" t="s">
        <v>1500</v>
      </c>
      <c r="D516" s="10" t="s">
        <v>1214</v>
      </c>
      <c r="E516" s="11" t="s">
        <v>1203</v>
      </c>
      <c r="F516" s="12">
        <v>1028016</v>
      </c>
      <c r="G516" s="13">
        <v>43281</v>
      </c>
    </row>
    <row r="517" spans="1:7" ht="36.75" customHeight="1" x14ac:dyDescent="0.25">
      <c r="A517" s="7">
        <v>43160</v>
      </c>
      <c r="B517" s="8" t="s">
        <v>716</v>
      </c>
      <c r="C517" s="9" t="s">
        <v>1984</v>
      </c>
      <c r="D517" s="10" t="s">
        <v>1310</v>
      </c>
      <c r="E517" s="11" t="s">
        <v>1203</v>
      </c>
      <c r="F517" s="12">
        <v>796924.8</v>
      </c>
      <c r="G517" s="13">
        <v>43281</v>
      </c>
    </row>
    <row r="518" spans="1:7" ht="36.75" customHeight="1" x14ac:dyDescent="0.25">
      <c r="A518" s="7">
        <v>43160</v>
      </c>
      <c r="B518" s="8" t="s">
        <v>716</v>
      </c>
      <c r="C518" s="9" t="s">
        <v>1986</v>
      </c>
      <c r="D518" s="10" t="s">
        <v>1218</v>
      </c>
      <c r="E518" s="11" t="s">
        <v>1203</v>
      </c>
      <c r="F518" s="12">
        <v>1108256</v>
      </c>
      <c r="G518" s="13">
        <v>43281</v>
      </c>
    </row>
    <row r="519" spans="1:7" ht="36.75" customHeight="1" x14ac:dyDescent="0.25">
      <c r="A519" s="7">
        <v>43160</v>
      </c>
      <c r="B519" s="8" t="s">
        <v>740</v>
      </c>
      <c r="C519" s="9" t="s">
        <v>2023</v>
      </c>
      <c r="D519" s="10" t="s">
        <v>1215</v>
      </c>
      <c r="E519" s="11" t="s">
        <v>1203</v>
      </c>
      <c r="F519" s="12">
        <v>776906.1</v>
      </c>
      <c r="G519" s="13">
        <v>43281</v>
      </c>
    </row>
    <row r="520" spans="1:7" ht="36.75" customHeight="1" x14ac:dyDescent="0.25">
      <c r="A520" s="7">
        <v>43160</v>
      </c>
      <c r="B520" s="8" t="s">
        <v>814</v>
      </c>
      <c r="C520" s="9" t="s">
        <v>1622</v>
      </c>
      <c r="D520" s="10" t="s">
        <v>1220</v>
      </c>
      <c r="E520" s="11" t="s">
        <v>1203</v>
      </c>
      <c r="F520" s="12">
        <f>21716*47.2</f>
        <v>1024995.2000000001</v>
      </c>
      <c r="G520" s="13">
        <v>43281</v>
      </c>
    </row>
    <row r="521" spans="1:7" ht="36.75" customHeight="1" x14ac:dyDescent="0.25">
      <c r="A521" s="7">
        <v>43160</v>
      </c>
      <c r="B521" s="8" t="s">
        <v>832</v>
      </c>
      <c r="C521" s="9" t="s">
        <v>2077</v>
      </c>
      <c r="D521" s="10" t="s">
        <v>1214</v>
      </c>
      <c r="E521" s="11" t="s">
        <v>1203</v>
      </c>
      <c r="F521" s="12">
        <f>16710*50.74</f>
        <v>847865.4</v>
      </c>
      <c r="G521" s="13">
        <v>43281</v>
      </c>
    </row>
    <row r="522" spans="1:7" ht="36.75" customHeight="1" x14ac:dyDescent="0.25">
      <c r="A522" s="7">
        <v>43160</v>
      </c>
      <c r="B522" s="8" t="s">
        <v>860</v>
      </c>
      <c r="C522" s="9" t="s">
        <v>1521</v>
      </c>
      <c r="D522" s="10" t="s">
        <v>1245</v>
      </c>
      <c r="E522" s="11" t="s">
        <v>1203</v>
      </c>
      <c r="F522" s="12">
        <v>340548</v>
      </c>
      <c r="G522" s="13">
        <v>43281</v>
      </c>
    </row>
    <row r="523" spans="1:7" ht="36.75" customHeight="1" x14ac:dyDescent="0.25">
      <c r="A523" s="7">
        <v>43160</v>
      </c>
      <c r="B523" s="8" t="s">
        <v>863</v>
      </c>
      <c r="C523" s="9" t="s">
        <v>2102</v>
      </c>
      <c r="D523" s="10" t="s">
        <v>1215</v>
      </c>
      <c r="E523" s="11" t="s">
        <v>1203</v>
      </c>
      <c r="F523" s="12">
        <v>415763.56</v>
      </c>
      <c r="G523" s="13">
        <v>43281</v>
      </c>
    </row>
    <row r="524" spans="1:7" ht="36.75" customHeight="1" x14ac:dyDescent="0.25">
      <c r="A524" s="7">
        <v>43160</v>
      </c>
      <c r="B524" s="8" t="s">
        <v>864</v>
      </c>
      <c r="C524" s="9" t="s">
        <v>1651</v>
      </c>
      <c r="D524" s="10" t="s">
        <v>1227</v>
      </c>
      <c r="E524" s="11" t="s">
        <v>1203</v>
      </c>
      <c r="F524" s="12">
        <v>1029413.12</v>
      </c>
      <c r="G524" s="13">
        <v>43281</v>
      </c>
    </row>
    <row r="525" spans="1:7" ht="36.75" customHeight="1" x14ac:dyDescent="0.25">
      <c r="A525" s="7">
        <v>43160</v>
      </c>
      <c r="B525" s="8" t="s">
        <v>881</v>
      </c>
      <c r="C525" s="9" t="s">
        <v>1585</v>
      </c>
      <c r="D525" s="10" t="s">
        <v>1251</v>
      </c>
      <c r="E525" s="11" t="s">
        <v>1203</v>
      </c>
      <c r="F525" s="12">
        <v>226956.08</v>
      </c>
      <c r="G525" s="13">
        <v>43281</v>
      </c>
    </row>
    <row r="526" spans="1:7" ht="36.75" customHeight="1" x14ac:dyDescent="0.25">
      <c r="A526" s="7">
        <v>43160</v>
      </c>
      <c r="B526" s="8" t="s">
        <v>888</v>
      </c>
      <c r="C526" s="9" t="s">
        <v>2118</v>
      </c>
      <c r="D526" s="10" t="s">
        <v>1214</v>
      </c>
      <c r="E526" s="11" t="s">
        <v>1203</v>
      </c>
      <c r="F526" s="12">
        <v>1614240</v>
      </c>
      <c r="G526" s="13">
        <v>43281</v>
      </c>
    </row>
    <row r="527" spans="1:7" ht="36.75" customHeight="1" x14ac:dyDescent="0.25">
      <c r="A527" s="7">
        <v>43160</v>
      </c>
      <c r="B527" s="8" t="s">
        <v>889</v>
      </c>
      <c r="C527" s="9" t="s">
        <v>1510</v>
      </c>
      <c r="D527" s="10" t="s">
        <v>1218</v>
      </c>
      <c r="E527" s="11" t="s">
        <v>1203</v>
      </c>
      <c r="F527" s="12">
        <v>234914.4</v>
      </c>
      <c r="G527" s="13">
        <v>43281</v>
      </c>
    </row>
    <row r="528" spans="1:7" ht="36.75" customHeight="1" x14ac:dyDescent="0.25">
      <c r="A528" s="7">
        <v>43160</v>
      </c>
      <c r="B528" s="8" t="s">
        <v>895</v>
      </c>
      <c r="C528" s="9" t="s">
        <v>2124</v>
      </c>
      <c r="D528" s="10" t="s">
        <v>1215</v>
      </c>
      <c r="E528" s="11" t="s">
        <v>1203</v>
      </c>
      <c r="F528" s="12">
        <v>1156971.1200000001</v>
      </c>
      <c r="G528" s="13">
        <v>43281</v>
      </c>
    </row>
    <row r="529" spans="1:7" ht="36.75" customHeight="1" x14ac:dyDescent="0.25">
      <c r="A529" s="7">
        <v>43160</v>
      </c>
      <c r="B529" s="8" t="s">
        <v>907</v>
      </c>
      <c r="C529" s="9" t="s">
        <v>2132</v>
      </c>
      <c r="D529" s="10" t="s">
        <v>1215</v>
      </c>
      <c r="E529" s="11" t="s">
        <v>1203</v>
      </c>
      <c r="F529" s="12">
        <v>189697.98</v>
      </c>
      <c r="G529" s="13">
        <v>43281</v>
      </c>
    </row>
    <row r="530" spans="1:7" ht="36.75" customHeight="1" x14ac:dyDescent="0.25">
      <c r="A530" s="7">
        <v>43160</v>
      </c>
      <c r="B530" s="8" t="s">
        <v>914</v>
      </c>
      <c r="C530" s="9" t="s">
        <v>1463</v>
      </c>
      <c r="D530" s="10" t="s">
        <v>1251</v>
      </c>
      <c r="E530" s="11" t="s">
        <v>1203</v>
      </c>
      <c r="F530" s="12">
        <v>1147505.3400000001</v>
      </c>
      <c r="G530" s="13">
        <v>43281</v>
      </c>
    </row>
    <row r="531" spans="1:7" ht="36.75" customHeight="1" x14ac:dyDescent="0.25">
      <c r="A531" s="7">
        <v>43160</v>
      </c>
      <c r="B531" s="8" t="s">
        <v>916</v>
      </c>
      <c r="C531" s="9" t="s">
        <v>1598</v>
      </c>
      <c r="D531" s="10" t="s">
        <v>1227</v>
      </c>
      <c r="E531" s="11" t="s">
        <v>1203</v>
      </c>
      <c r="F531" s="12">
        <v>2018797.1</v>
      </c>
      <c r="G531" s="13">
        <v>43281</v>
      </c>
    </row>
    <row r="532" spans="1:7" ht="36.75" customHeight="1" x14ac:dyDescent="0.25">
      <c r="A532" s="7">
        <v>43160</v>
      </c>
      <c r="B532" s="8" t="s">
        <v>922</v>
      </c>
      <c r="C532" s="9" t="s">
        <v>1483</v>
      </c>
      <c r="D532" s="10" t="s">
        <v>1220</v>
      </c>
      <c r="E532" s="11" t="s">
        <v>1203</v>
      </c>
      <c r="F532" s="12">
        <v>208529.6</v>
      </c>
      <c r="G532" s="13">
        <v>43281</v>
      </c>
    </row>
    <row r="533" spans="1:7" ht="36.75" customHeight="1" x14ac:dyDescent="0.25">
      <c r="A533" s="7">
        <v>43161</v>
      </c>
      <c r="B533" s="8" t="s">
        <v>37</v>
      </c>
      <c r="C533" s="9" t="s">
        <v>1483</v>
      </c>
      <c r="D533" s="10" t="s">
        <v>1235</v>
      </c>
      <c r="E533" s="11" t="s">
        <v>1203</v>
      </c>
      <c r="F533" s="12">
        <v>1435756</v>
      </c>
      <c r="G533" s="13">
        <v>43281</v>
      </c>
    </row>
    <row r="534" spans="1:7" ht="36.75" customHeight="1" x14ac:dyDescent="0.25">
      <c r="A534" s="7">
        <v>43161</v>
      </c>
      <c r="B534" s="8" t="s">
        <v>44</v>
      </c>
      <c r="C534" s="9" t="s">
        <v>1498</v>
      </c>
      <c r="D534" s="10" t="s">
        <v>1215</v>
      </c>
      <c r="E534" s="11" t="s">
        <v>1203</v>
      </c>
      <c r="F534" s="12">
        <v>472643.1</v>
      </c>
      <c r="G534" s="13">
        <v>43281</v>
      </c>
    </row>
    <row r="535" spans="1:7" ht="36.75" customHeight="1" x14ac:dyDescent="0.25">
      <c r="A535" s="7">
        <v>43161</v>
      </c>
      <c r="B535" s="8" t="s">
        <v>51</v>
      </c>
      <c r="C535" s="9" t="s">
        <v>1517</v>
      </c>
      <c r="D535" s="10" t="s">
        <v>1240</v>
      </c>
      <c r="E535" s="11" t="s">
        <v>1203</v>
      </c>
      <c r="F535" s="12">
        <v>657241.71</v>
      </c>
      <c r="G535" s="13">
        <v>43281</v>
      </c>
    </row>
    <row r="536" spans="1:7" ht="36.75" customHeight="1" x14ac:dyDescent="0.25">
      <c r="A536" s="7">
        <v>43161</v>
      </c>
      <c r="B536" s="8" t="s">
        <v>51</v>
      </c>
      <c r="C536" s="9" t="s">
        <v>1519</v>
      </c>
      <c r="D536" s="10" t="s">
        <v>1242</v>
      </c>
      <c r="E536" s="11" t="s">
        <v>1203</v>
      </c>
      <c r="F536" s="12">
        <v>270103.8</v>
      </c>
      <c r="G536" s="13">
        <v>43281</v>
      </c>
    </row>
    <row r="537" spans="1:7" ht="36.75" customHeight="1" x14ac:dyDescent="0.25">
      <c r="A537" s="7">
        <v>43161</v>
      </c>
      <c r="B537" s="8" t="s">
        <v>60</v>
      </c>
      <c r="C537" s="9" t="s">
        <v>1530</v>
      </c>
      <c r="D537" s="10" t="s">
        <v>1213</v>
      </c>
      <c r="E537" s="11" t="s">
        <v>1203</v>
      </c>
      <c r="F537" s="12">
        <v>670923</v>
      </c>
      <c r="G537" s="13">
        <v>43281</v>
      </c>
    </row>
    <row r="538" spans="1:7" ht="36.75" customHeight="1" x14ac:dyDescent="0.25">
      <c r="A538" s="7">
        <v>43161</v>
      </c>
      <c r="B538" s="8" t="s">
        <v>66</v>
      </c>
      <c r="C538" s="9" t="s">
        <v>1468</v>
      </c>
      <c r="D538" s="10" t="s">
        <v>1214</v>
      </c>
      <c r="E538" s="11" t="s">
        <v>1203</v>
      </c>
      <c r="F538" s="12">
        <v>214731.68</v>
      </c>
      <c r="G538" s="13">
        <v>43281</v>
      </c>
    </row>
    <row r="539" spans="1:7" ht="36.75" customHeight="1" x14ac:dyDescent="0.25">
      <c r="A539" s="7">
        <v>43161</v>
      </c>
      <c r="B539" s="8" t="s">
        <v>66</v>
      </c>
      <c r="C539" s="9" t="s">
        <v>1484</v>
      </c>
      <c r="D539" s="10" t="s">
        <v>1215</v>
      </c>
      <c r="E539" s="11" t="s">
        <v>1203</v>
      </c>
      <c r="F539" s="12">
        <v>303425.2</v>
      </c>
      <c r="G539" s="13">
        <v>43281</v>
      </c>
    </row>
    <row r="540" spans="1:7" ht="36.75" customHeight="1" x14ac:dyDescent="0.25">
      <c r="A540" s="7">
        <v>43161</v>
      </c>
      <c r="B540" s="8" t="s">
        <v>81</v>
      </c>
      <c r="C540" s="9" t="s">
        <v>1519</v>
      </c>
      <c r="D540" s="10" t="s">
        <v>1236</v>
      </c>
      <c r="E540" s="11" t="s">
        <v>1203</v>
      </c>
      <c r="F540" s="12">
        <v>545190.63</v>
      </c>
      <c r="G540" s="13">
        <v>43281</v>
      </c>
    </row>
    <row r="541" spans="1:7" ht="36.75" customHeight="1" x14ac:dyDescent="0.25">
      <c r="A541" s="7">
        <v>43161</v>
      </c>
      <c r="B541" s="8" t="s">
        <v>126</v>
      </c>
      <c r="C541" s="9" t="s">
        <v>1470</v>
      </c>
      <c r="D541" s="10" t="s">
        <v>1214</v>
      </c>
      <c r="E541" s="11" t="s">
        <v>1203</v>
      </c>
      <c r="F541" s="12">
        <v>386266.52</v>
      </c>
      <c r="G541" s="13">
        <v>43281</v>
      </c>
    </row>
    <row r="542" spans="1:7" ht="36.75" customHeight="1" x14ac:dyDescent="0.25">
      <c r="A542" s="7">
        <v>43161</v>
      </c>
      <c r="B542" s="8" t="s">
        <v>134</v>
      </c>
      <c r="C542" s="9" t="s">
        <v>1596</v>
      </c>
      <c r="D542" s="10" t="s">
        <v>1214</v>
      </c>
      <c r="E542" s="11" t="s">
        <v>1203</v>
      </c>
      <c r="F542" s="12">
        <v>653860.42000000004</v>
      </c>
      <c r="G542" s="13">
        <v>43281</v>
      </c>
    </row>
    <row r="543" spans="1:7" ht="36.75" customHeight="1" x14ac:dyDescent="0.25">
      <c r="A543" s="7">
        <v>43161</v>
      </c>
      <c r="B543" s="8" t="s">
        <v>146</v>
      </c>
      <c r="C543" s="9" t="s">
        <v>1603</v>
      </c>
      <c r="D543" s="10" t="s">
        <v>1214</v>
      </c>
      <c r="E543" s="11" t="s">
        <v>1203</v>
      </c>
      <c r="F543" s="12">
        <v>1006681.6</v>
      </c>
      <c r="G543" s="13">
        <v>43281</v>
      </c>
    </row>
    <row r="544" spans="1:7" ht="36.75" customHeight="1" x14ac:dyDescent="0.25">
      <c r="A544" s="7">
        <v>43161</v>
      </c>
      <c r="B544" s="8" t="s">
        <v>154</v>
      </c>
      <c r="C544" s="9" t="s">
        <v>1467</v>
      </c>
      <c r="D544" s="10" t="s">
        <v>1215</v>
      </c>
      <c r="E544" s="11" t="s">
        <v>1203</v>
      </c>
      <c r="F544" s="12">
        <v>571586.1</v>
      </c>
      <c r="G544" s="13">
        <v>43281</v>
      </c>
    </row>
    <row r="545" spans="1:7" ht="36.75" customHeight="1" x14ac:dyDescent="0.25">
      <c r="A545" s="7">
        <v>43161</v>
      </c>
      <c r="B545" s="8" t="s">
        <v>161</v>
      </c>
      <c r="C545" s="9" t="s">
        <v>1492</v>
      </c>
      <c r="D545" s="10" t="s">
        <v>1215</v>
      </c>
      <c r="E545" s="11" t="s">
        <v>1203</v>
      </c>
      <c r="F545" s="12">
        <v>1035096</v>
      </c>
      <c r="G545" s="13">
        <v>43281</v>
      </c>
    </row>
    <row r="546" spans="1:7" ht="36.75" customHeight="1" x14ac:dyDescent="0.25">
      <c r="A546" s="7">
        <v>43161</v>
      </c>
      <c r="B546" s="8" t="s">
        <v>188</v>
      </c>
      <c r="C546" s="9" t="s">
        <v>1638</v>
      </c>
      <c r="D546" s="10" t="s">
        <v>1260</v>
      </c>
      <c r="E546" s="11" t="s">
        <v>1203</v>
      </c>
      <c r="F546" s="12">
        <v>827432.27</v>
      </c>
      <c r="G546" s="13">
        <v>43281</v>
      </c>
    </row>
    <row r="547" spans="1:7" ht="36.75" customHeight="1" x14ac:dyDescent="0.25">
      <c r="A547" s="7">
        <v>43161</v>
      </c>
      <c r="B547" s="8" t="s">
        <v>193</v>
      </c>
      <c r="C547" s="9" t="s">
        <v>1641</v>
      </c>
      <c r="D547" s="10" t="s">
        <v>1215</v>
      </c>
      <c r="E547" s="11" t="s">
        <v>1203</v>
      </c>
      <c r="F547" s="12">
        <v>1284519.68</v>
      </c>
      <c r="G547" s="13">
        <v>43281</v>
      </c>
    </row>
    <row r="548" spans="1:7" ht="36.75" customHeight="1" x14ac:dyDescent="0.25">
      <c r="A548" s="7">
        <v>43161</v>
      </c>
      <c r="B548" s="8" t="s">
        <v>197</v>
      </c>
      <c r="C548" s="9" t="s">
        <v>1644</v>
      </c>
      <c r="D548" s="10" t="s">
        <v>1215</v>
      </c>
      <c r="E548" s="11" t="s">
        <v>1203</v>
      </c>
      <c r="F548" s="12">
        <v>915975</v>
      </c>
      <c r="G548" s="13">
        <v>43281</v>
      </c>
    </row>
    <row r="549" spans="1:7" ht="36.75" customHeight="1" x14ac:dyDescent="0.25">
      <c r="A549" s="7">
        <v>43161</v>
      </c>
      <c r="B549" s="8" t="s">
        <v>242</v>
      </c>
      <c r="C549" s="9" t="s">
        <v>1674</v>
      </c>
      <c r="D549" s="10" t="s">
        <v>1215</v>
      </c>
      <c r="E549" s="11" t="s">
        <v>1203</v>
      </c>
      <c r="F549" s="12">
        <v>834944.4</v>
      </c>
      <c r="G549" s="13">
        <v>43281</v>
      </c>
    </row>
    <row r="550" spans="1:7" ht="36.75" customHeight="1" x14ac:dyDescent="0.25">
      <c r="A550" s="7">
        <v>43161</v>
      </c>
      <c r="B550" s="8" t="s">
        <v>262</v>
      </c>
      <c r="C550" s="9" t="s">
        <v>1685</v>
      </c>
      <c r="D550" s="10" t="s">
        <v>1214</v>
      </c>
      <c r="E550" s="11" t="s">
        <v>1203</v>
      </c>
      <c r="F550" s="12">
        <v>500296.4</v>
      </c>
      <c r="G550" s="13">
        <v>43281</v>
      </c>
    </row>
    <row r="551" spans="1:7" ht="36.75" customHeight="1" x14ac:dyDescent="0.25">
      <c r="A551" s="7">
        <v>43161</v>
      </c>
      <c r="B551" s="8" t="s">
        <v>292</v>
      </c>
      <c r="C551" s="9" t="s">
        <v>1710</v>
      </c>
      <c r="D551" s="10" t="s">
        <v>1215</v>
      </c>
      <c r="E551" s="11" t="s">
        <v>1203</v>
      </c>
      <c r="F551" s="12">
        <v>929098.96</v>
      </c>
      <c r="G551" s="13">
        <v>43281</v>
      </c>
    </row>
    <row r="552" spans="1:7" ht="36.75" customHeight="1" x14ac:dyDescent="0.25">
      <c r="A552" s="7">
        <v>43161</v>
      </c>
      <c r="B552" s="8" t="s">
        <v>301</v>
      </c>
      <c r="C552" s="9" t="s">
        <v>1714</v>
      </c>
      <c r="D552" s="10" t="s">
        <v>1220</v>
      </c>
      <c r="E552" s="11" t="s">
        <v>1203</v>
      </c>
      <c r="F552" s="12">
        <v>2255829.6</v>
      </c>
      <c r="G552" s="13">
        <v>43281</v>
      </c>
    </row>
    <row r="553" spans="1:7" ht="36.75" customHeight="1" x14ac:dyDescent="0.25">
      <c r="A553" s="7">
        <v>43161</v>
      </c>
      <c r="B553" s="8" t="s">
        <v>304</v>
      </c>
      <c r="C553" s="9" t="s">
        <v>1520</v>
      </c>
      <c r="D553" s="10" t="s">
        <v>1223</v>
      </c>
      <c r="E553" s="11" t="s">
        <v>1203</v>
      </c>
      <c r="F553" s="12">
        <v>2495841.6</v>
      </c>
      <c r="G553" s="13">
        <v>43281</v>
      </c>
    </row>
    <row r="554" spans="1:7" ht="36.75" customHeight="1" x14ac:dyDescent="0.25">
      <c r="A554" s="7">
        <v>43161</v>
      </c>
      <c r="B554" s="8" t="s">
        <v>366</v>
      </c>
      <c r="C554" s="9" t="s">
        <v>1530</v>
      </c>
      <c r="D554" s="10" t="s">
        <v>1249</v>
      </c>
      <c r="E554" s="11" t="s">
        <v>1203</v>
      </c>
      <c r="F554" s="12">
        <v>1268590.93</v>
      </c>
      <c r="G554" s="13">
        <v>43281</v>
      </c>
    </row>
    <row r="555" spans="1:7" ht="36.75" customHeight="1" x14ac:dyDescent="0.25">
      <c r="A555" s="7">
        <v>43161</v>
      </c>
      <c r="B555" s="8" t="s">
        <v>371</v>
      </c>
      <c r="C555" s="9" t="s">
        <v>1534</v>
      </c>
      <c r="D555" s="10" t="s">
        <v>1227</v>
      </c>
      <c r="E555" s="11" t="s">
        <v>1203</v>
      </c>
      <c r="F555" s="12">
        <v>740745</v>
      </c>
      <c r="G555" s="13">
        <v>43281</v>
      </c>
    </row>
    <row r="556" spans="1:7" ht="36.75" customHeight="1" x14ac:dyDescent="0.25">
      <c r="A556" s="7">
        <v>43161</v>
      </c>
      <c r="B556" s="8" t="s">
        <v>377</v>
      </c>
      <c r="C556" s="9" t="s">
        <v>1765</v>
      </c>
      <c r="D556" s="10" t="s">
        <v>1268</v>
      </c>
      <c r="E556" s="11" t="s">
        <v>1203</v>
      </c>
      <c r="F556" s="12">
        <v>1256215.3</v>
      </c>
      <c r="G556" s="13">
        <v>43281</v>
      </c>
    </row>
    <row r="557" spans="1:7" ht="36.75" customHeight="1" x14ac:dyDescent="0.25">
      <c r="A557" s="7">
        <v>43161</v>
      </c>
      <c r="B557" s="8" t="s">
        <v>386</v>
      </c>
      <c r="C557" s="9" t="s">
        <v>1771</v>
      </c>
      <c r="D557" s="10" t="s">
        <v>1227</v>
      </c>
      <c r="E557" s="11" t="s">
        <v>1203</v>
      </c>
      <c r="F557" s="12">
        <v>929028.16</v>
      </c>
      <c r="G557" s="13">
        <v>43281</v>
      </c>
    </row>
    <row r="558" spans="1:7" ht="36.75" customHeight="1" x14ac:dyDescent="0.25">
      <c r="A558" s="7">
        <v>43161</v>
      </c>
      <c r="B558" s="8" t="s">
        <v>413</v>
      </c>
      <c r="C558" s="9" t="s">
        <v>1562</v>
      </c>
      <c r="D558" s="10" t="s">
        <v>1215</v>
      </c>
      <c r="E558" s="11" t="s">
        <v>1203</v>
      </c>
      <c r="F558" s="12">
        <v>703510.1</v>
      </c>
      <c r="G558" s="13">
        <v>43281</v>
      </c>
    </row>
    <row r="559" spans="1:7" ht="36.75" customHeight="1" x14ac:dyDescent="0.25">
      <c r="A559" s="7">
        <v>43161</v>
      </c>
      <c r="B559" s="8" t="s">
        <v>441</v>
      </c>
      <c r="C559" s="9" t="s">
        <v>1553</v>
      </c>
      <c r="D559" s="10" t="s">
        <v>1228</v>
      </c>
      <c r="E559" s="11" t="s">
        <v>1203</v>
      </c>
      <c r="F559" s="12">
        <v>232344.92</v>
      </c>
      <c r="G559" s="13">
        <v>43281</v>
      </c>
    </row>
    <row r="560" spans="1:7" ht="36.75" customHeight="1" x14ac:dyDescent="0.25">
      <c r="A560" s="7">
        <v>43161</v>
      </c>
      <c r="B560" s="8" t="s">
        <v>453</v>
      </c>
      <c r="C560" s="9" t="s">
        <v>1823</v>
      </c>
      <c r="D560" s="10" t="s">
        <v>1220</v>
      </c>
      <c r="E560" s="11" t="s">
        <v>1203</v>
      </c>
      <c r="F560" s="12">
        <f>25696*47.2</f>
        <v>1212851.2000000002</v>
      </c>
      <c r="G560" s="13">
        <v>43281</v>
      </c>
    </row>
    <row r="561" spans="1:7" ht="36.75" customHeight="1" x14ac:dyDescent="0.25">
      <c r="A561" s="7">
        <v>43161</v>
      </c>
      <c r="B561" s="8" t="s">
        <v>458</v>
      </c>
      <c r="C561" s="9" t="s">
        <v>1473</v>
      </c>
      <c r="D561" s="10" t="s">
        <v>1251</v>
      </c>
      <c r="E561" s="11" t="s">
        <v>1203</v>
      </c>
      <c r="F561" s="12">
        <v>311779.92</v>
      </c>
      <c r="G561" s="13">
        <v>43281</v>
      </c>
    </row>
    <row r="562" spans="1:7" ht="36.75" customHeight="1" x14ac:dyDescent="0.25">
      <c r="A562" s="7">
        <v>43161</v>
      </c>
      <c r="B562" s="8" t="s">
        <v>502</v>
      </c>
      <c r="C562" s="9" t="s">
        <v>1535</v>
      </c>
      <c r="D562" s="10" t="s">
        <v>1215</v>
      </c>
      <c r="E562" s="11" t="s">
        <v>1203</v>
      </c>
      <c r="F562" s="12">
        <v>840152.92</v>
      </c>
      <c r="G562" s="13">
        <v>43281</v>
      </c>
    </row>
    <row r="563" spans="1:7" ht="36.75" customHeight="1" x14ac:dyDescent="0.25">
      <c r="A563" s="7">
        <v>43161</v>
      </c>
      <c r="B563" s="8" t="s">
        <v>503</v>
      </c>
      <c r="C563" s="9" t="s">
        <v>1841</v>
      </c>
      <c r="D563" s="10" t="s">
        <v>1253</v>
      </c>
      <c r="E563" s="11" t="s">
        <v>1203</v>
      </c>
      <c r="F563" s="12">
        <v>17997338.039999999</v>
      </c>
      <c r="G563" s="13">
        <v>43281</v>
      </c>
    </row>
    <row r="564" spans="1:7" ht="36.75" customHeight="1" x14ac:dyDescent="0.25">
      <c r="A564" s="7">
        <v>43161</v>
      </c>
      <c r="B564" s="8" t="s">
        <v>529</v>
      </c>
      <c r="C564" s="9" t="s">
        <v>1480</v>
      </c>
      <c r="D564" s="10" t="s">
        <v>1214</v>
      </c>
      <c r="E564" s="11" t="s">
        <v>1203</v>
      </c>
      <c r="F564" s="12">
        <v>430486.42</v>
      </c>
      <c r="G564" s="13">
        <v>43281</v>
      </c>
    </row>
    <row r="565" spans="1:7" ht="36.75" customHeight="1" x14ac:dyDescent="0.25">
      <c r="A565" s="7">
        <v>43161</v>
      </c>
      <c r="B565" s="8" t="s">
        <v>533</v>
      </c>
      <c r="C565" s="9" t="s">
        <v>1860</v>
      </c>
      <c r="D565" s="10" t="s">
        <v>1219</v>
      </c>
      <c r="E565" s="11" t="s">
        <v>1203</v>
      </c>
      <c r="F565" s="12">
        <v>324311.2</v>
      </c>
      <c r="G565" s="13">
        <v>43281</v>
      </c>
    </row>
    <row r="566" spans="1:7" ht="36.75" customHeight="1" x14ac:dyDescent="0.25">
      <c r="A566" s="7">
        <v>43161</v>
      </c>
      <c r="B566" s="8" t="s">
        <v>575</v>
      </c>
      <c r="C566" s="9" t="s">
        <v>1464</v>
      </c>
      <c r="D566" s="10" t="s">
        <v>1215</v>
      </c>
      <c r="E566" s="11" t="s">
        <v>1203</v>
      </c>
      <c r="F566" s="12">
        <v>326359.67999999999</v>
      </c>
      <c r="G566" s="13">
        <v>43281</v>
      </c>
    </row>
    <row r="567" spans="1:7" ht="36.75" customHeight="1" x14ac:dyDescent="0.25">
      <c r="A567" s="7">
        <v>43161</v>
      </c>
      <c r="B567" s="8" t="s">
        <v>594</v>
      </c>
      <c r="C567" s="9" t="s">
        <v>1677</v>
      </c>
      <c r="D567" s="10" t="s">
        <v>1216</v>
      </c>
      <c r="E567" s="11" t="s">
        <v>1203</v>
      </c>
      <c r="F567" s="12">
        <v>843363.58</v>
      </c>
      <c r="G567" s="13">
        <v>43281</v>
      </c>
    </row>
    <row r="568" spans="1:7" ht="36.75" customHeight="1" x14ac:dyDescent="0.25">
      <c r="A568" s="7">
        <v>43161</v>
      </c>
      <c r="B568" s="8" t="s">
        <v>602</v>
      </c>
      <c r="C568" s="9" t="s">
        <v>1564</v>
      </c>
      <c r="D568" s="10" t="s">
        <v>1214</v>
      </c>
      <c r="E568" s="11" t="s">
        <v>1203</v>
      </c>
      <c r="F568" s="12">
        <v>1078163.6000000001</v>
      </c>
      <c r="G568" s="13">
        <v>43281</v>
      </c>
    </row>
    <row r="569" spans="1:7" ht="36.75" customHeight="1" x14ac:dyDescent="0.25">
      <c r="A569" s="7">
        <v>43161</v>
      </c>
      <c r="B569" s="8" t="s">
        <v>612</v>
      </c>
      <c r="C569" s="9" t="s">
        <v>1615</v>
      </c>
      <c r="D569" s="10" t="s">
        <v>1278</v>
      </c>
      <c r="E569" s="11" t="s">
        <v>1203</v>
      </c>
      <c r="F569" s="12">
        <v>357943.81</v>
      </c>
      <c r="G569" s="13">
        <v>43281</v>
      </c>
    </row>
    <row r="570" spans="1:7" ht="36.75" customHeight="1" x14ac:dyDescent="0.25">
      <c r="A570" s="7">
        <v>43161</v>
      </c>
      <c r="B570" s="8" t="s">
        <v>671</v>
      </c>
      <c r="C570" s="9" t="s">
        <v>1559</v>
      </c>
      <c r="D570" s="10" t="s">
        <v>1213</v>
      </c>
      <c r="E570" s="11" t="s">
        <v>1203</v>
      </c>
      <c r="F570" s="12">
        <v>1830640.82</v>
      </c>
      <c r="G570" s="13">
        <v>43281</v>
      </c>
    </row>
    <row r="571" spans="1:7" ht="36.75" customHeight="1" x14ac:dyDescent="0.25">
      <c r="A571" s="7">
        <v>43161</v>
      </c>
      <c r="B571" s="8" t="s">
        <v>706</v>
      </c>
      <c r="C571" s="9" t="s">
        <v>1971</v>
      </c>
      <c r="D571" s="10" t="s">
        <v>1214</v>
      </c>
      <c r="E571" s="11" t="s">
        <v>1203</v>
      </c>
      <c r="F571" s="12">
        <v>1104102.3999999999</v>
      </c>
      <c r="G571" s="13">
        <v>43281</v>
      </c>
    </row>
    <row r="572" spans="1:7" ht="36.75" customHeight="1" x14ac:dyDescent="0.25">
      <c r="A572" s="7">
        <v>43161</v>
      </c>
      <c r="B572" s="8" t="s">
        <v>715</v>
      </c>
      <c r="C572" s="9" t="s">
        <v>1470</v>
      </c>
      <c r="D572" s="10" t="s">
        <v>1215</v>
      </c>
      <c r="E572" s="11" t="s">
        <v>1203</v>
      </c>
      <c r="F572" s="12">
        <v>432152.58</v>
      </c>
      <c r="G572" s="13">
        <v>43281</v>
      </c>
    </row>
    <row r="573" spans="1:7" ht="36.75" customHeight="1" x14ac:dyDescent="0.25">
      <c r="A573" s="7">
        <v>43161</v>
      </c>
      <c r="B573" s="8" t="s">
        <v>719</v>
      </c>
      <c r="C573" s="9" t="s">
        <v>1987</v>
      </c>
      <c r="D573" s="10" t="s">
        <v>1216</v>
      </c>
      <c r="E573" s="11" t="s">
        <v>1203</v>
      </c>
      <c r="F573" s="12">
        <v>1159313.1599999999</v>
      </c>
      <c r="G573" s="13">
        <v>43281</v>
      </c>
    </row>
    <row r="574" spans="1:7" ht="36.75" customHeight="1" x14ac:dyDescent="0.25">
      <c r="A574" s="7">
        <v>43161</v>
      </c>
      <c r="B574" s="8" t="s">
        <v>720</v>
      </c>
      <c r="C574" s="9" t="s">
        <v>1989</v>
      </c>
      <c r="D574" s="10" t="s">
        <v>1214</v>
      </c>
      <c r="E574" s="11" t="s">
        <v>1203</v>
      </c>
      <c r="F574" s="12">
        <v>1340377.3400000001</v>
      </c>
      <c r="G574" s="13">
        <v>43281</v>
      </c>
    </row>
    <row r="575" spans="1:7" ht="36.75" customHeight="1" x14ac:dyDescent="0.25">
      <c r="A575" s="7">
        <v>43161</v>
      </c>
      <c r="B575" s="8" t="s">
        <v>725</v>
      </c>
      <c r="C575" s="9" t="s">
        <v>1994</v>
      </c>
      <c r="D575" s="10" t="s">
        <v>1234</v>
      </c>
      <c r="E575" s="11" t="s">
        <v>1203</v>
      </c>
      <c r="F575" s="12">
        <v>399827.9</v>
      </c>
      <c r="G575" s="13">
        <v>43281</v>
      </c>
    </row>
    <row r="576" spans="1:7" ht="36.75" customHeight="1" x14ac:dyDescent="0.25">
      <c r="A576" s="7">
        <v>43161</v>
      </c>
      <c r="B576" s="8" t="s">
        <v>740</v>
      </c>
      <c r="C576" s="9" t="s">
        <v>2022</v>
      </c>
      <c r="D576" s="10" t="s">
        <v>1214</v>
      </c>
      <c r="E576" s="11" t="s">
        <v>1203</v>
      </c>
      <c r="F576" s="12">
        <v>375098.4</v>
      </c>
      <c r="G576" s="13">
        <v>43281</v>
      </c>
    </row>
    <row r="577" spans="1:7" ht="36.75" customHeight="1" x14ac:dyDescent="0.25">
      <c r="A577" s="7">
        <v>43161</v>
      </c>
      <c r="B577" s="8" t="s">
        <v>741</v>
      </c>
      <c r="C577" s="9" t="s">
        <v>2024</v>
      </c>
      <c r="D577" s="10" t="s">
        <v>1215</v>
      </c>
      <c r="E577" s="11" t="s">
        <v>1203</v>
      </c>
      <c r="F577" s="12">
        <v>290002.32</v>
      </c>
      <c r="G577" s="13">
        <v>43281</v>
      </c>
    </row>
    <row r="578" spans="1:7" ht="36.75" customHeight="1" x14ac:dyDescent="0.25">
      <c r="A578" s="7">
        <v>43161</v>
      </c>
      <c r="B578" s="8" t="s">
        <v>744</v>
      </c>
      <c r="C578" s="9" t="s">
        <v>1631</v>
      </c>
      <c r="D578" s="10" t="s">
        <v>1262</v>
      </c>
      <c r="E578" s="11" t="s">
        <v>1203</v>
      </c>
      <c r="F578" s="12">
        <v>1231353.6000000001</v>
      </c>
      <c r="G578" s="13">
        <v>43281</v>
      </c>
    </row>
    <row r="579" spans="1:7" ht="36.75" customHeight="1" x14ac:dyDescent="0.25">
      <c r="A579" s="7">
        <v>43161</v>
      </c>
      <c r="B579" s="8" t="s">
        <v>756</v>
      </c>
      <c r="C579" s="9" t="s">
        <v>1537</v>
      </c>
      <c r="D579" s="10" t="s">
        <v>1214</v>
      </c>
      <c r="E579" s="11" t="s">
        <v>1203</v>
      </c>
      <c r="F579" s="12">
        <v>1925935.82</v>
      </c>
      <c r="G579" s="13">
        <v>43281</v>
      </c>
    </row>
    <row r="580" spans="1:7" ht="36.75" customHeight="1" x14ac:dyDescent="0.25">
      <c r="A580" s="7">
        <v>43161</v>
      </c>
      <c r="B580" s="8" t="s">
        <v>758</v>
      </c>
      <c r="C580" s="9" t="s">
        <v>1497</v>
      </c>
      <c r="D580" s="10" t="s">
        <v>1215</v>
      </c>
      <c r="E580" s="11" t="s">
        <v>1203</v>
      </c>
      <c r="F580" s="12">
        <v>503340.79999999999</v>
      </c>
      <c r="G580" s="13">
        <v>43281</v>
      </c>
    </row>
    <row r="581" spans="1:7" ht="36.75" customHeight="1" x14ac:dyDescent="0.25">
      <c r="A581" s="7">
        <v>43161</v>
      </c>
      <c r="B581" s="8" t="s">
        <v>769</v>
      </c>
      <c r="C581" s="9" t="s">
        <v>1580</v>
      </c>
      <c r="D581" s="10" t="s">
        <v>1219</v>
      </c>
      <c r="E581" s="11" t="s">
        <v>1203</v>
      </c>
      <c r="F581" s="12">
        <v>185024</v>
      </c>
      <c r="G581" s="13">
        <v>43281</v>
      </c>
    </row>
    <row r="582" spans="1:7" ht="36.75" customHeight="1" x14ac:dyDescent="0.25">
      <c r="A582" s="7">
        <v>43161</v>
      </c>
      <c r="B582" s="8" t="s">
        <v>770</v>
      </c>
      <c r="C582" s="9" t="s">
        <v>1538</v>
      </c>
      <c r="D582" s="10" t="s">
        <v>1215</v>
      </c>
      <c r="E582" s="11" t="s">
        <v>1203</v>
      </c>
      <c r="F582" s="12">
        <v>1251744</v>
      </c>
      <c r="G582" s="13">
        <v>43281</v>
      </c>
    </row>
    <row r="583" spans="1:7" ht="36.75" customHeight="1" x14ac:dyDescent="0.25">
      <c r="A583" s="7">
        <v>43161</v>
      </c>
      <c r="B583" s="8" t="s">
        <v>797</v>
      </c>
      <c r="C583" s="9" t="s">
        <v>1585</v>
      </c>
      <c r="D583" s="10" t="s">
        <v>1215</v>
      </c>
      <c r="E583" s="11" t="s">
        <v>1203</v>
      </c>
      <c r="F583" s="12">
        <v>815087.36</v>
      </c>
      <c r="G583" s="13">
        <v>43281</v>
      </c>
    </row>
    <row r="584" spans="1:7" ht="36.75" customHeight="1" x14ac:dyDescent="0.25">
      <c r="A584" s="7">
        <v>43161</v>
      </c>
      <c r="B584" s="8" t="s">
        <v>798</v>
      </c>
      <c r="C584" s="9" t="s">
        <v>2060</v>
      </c>
      <c r="D584" s="10" t="s">
        <v>1214</v>
      </c>
      <c r="E584" s="11" t="s">
        <v>1203</v>
      </c>
      <c r="F584" s="12">
        <v>297548.79999999999</v>
      </c>
      <c r="G584" s="13">
        <v>43281</v>
      </c>
    </row>
    <row r="585" spans="1:7" ht="36.75" customHeight="1" x14ac:dyDescent="0.25">
      <c r="A585" s="7">
        <v>43161</v>
      </c>
      <c r="B585" s="8" t="s">
        <v>798</v>
      </c>
      <c r="C585" s="9" t="s">
        <v>2061</v>
      </c>
      <c r="D585" s="10" t="s">
        <v>1215</v>
      </c>
      <c r="E585" s="11" t="s">
        <v>1203</v>
      </c>
      <c r="F585" s="12">
        <v>319864.96000000002</v>
      </c>
      <c r="G585" s="13">
        <v>43281</v>
      </c>
    </row>
    <row r="586" spans="1:7" ht="36.75" customHeight="1" x14ac:dyDescent="0.25">
      <c r="A586" s="7">
        <v>43161</v>
      </c>
      <c r="B586" s="8" t="s">
        <v>846</v>
      </c>
      <c r="C586" s="9" t="s">
        <v>1605</v>
      </c>
      <c r="D586" s="10" t="s">
        <v>1238</v>
      </c>
      <c r="E586" s="11" t="s">
        <v>1203</v>
      </c>
      <c r="F586" s="12">
        <v>543669.80000000005</v>
      </c>
      <c r="G586" s="13">
        <v>43281</v>
      </c>
    </row>
    <row r="587" spans="1:7" ht="36.75" customHeight="1" x14ac:dyDescent="0.25">
      <c r="A587" s="7">
        <v>43161</v>
      </c>
      <c r="B587" s="8" t="s">
        <v>850</v>
      </c>
      <c r="C587" s="9" t="s">
        <v>1466</v>
      </c>
      <c r="D587" s="10" t="s">
        <v>1215</v>
      </c>
      <c r="E587" s="11" t="s">
        <v>1203</v>
      </c>
      <c r="F587" s="12">
        <v>515518.4</v>
      </c>
      <c r="G587" s="13">
        <v>43281</v>
      </c>
    </row>
    <row r="588" spans="1:7" ht="36.75" customHeight="1" x14ac:dyDescent="0.25">
      <c r="A588" s="7">
        <v>43161</v>
      </c>
      <c r="B588" s="8" t="s">
        <v>851</v>
      </c>
      <c r="C588" s="9" t="s">
        <v>2097</v>
      </c>
      <c r="D588" s="10" t="s">
        <v>1264</v>
      </c>
      <c r="E588" s="11" t="s">
        <v>1203</v>
      </c>
      <c r="F588" s="12">
        <v>159851.09</v>
      </c>
      <c r="G588" s="13">
        <v>43281</v>
      </c>
    </row>
    <row r="589" spans="1:7" ht="36.75" customHeight="1" x14ac:dyDescent="0.25">
      <c r="A589" s="7">
        <v>43161</v>
      </c>
      <c r="B589" s="8" t="s">
        <v>852</v>
      </c>
      <c r="C589" s="9" t="s">
        <v>1518</v>
      </c>
      <c r="D589" s="10" t="s">
        <v>1215</v>
      </c>
      <c r="E589" s="11" t="s">
        <v>1203</v>
      </c>
      <c r="F589" s="12">
        <v>543425.4</v>
      </c>
      <c r="G589" s="13">
        <v>43281</v>
      </c>
    </row>
    <row r="590" spans="1:7" ht="36.75" customHeight="1" x14ac:dyDescent="0.25">
      <c r="A590" s="7">
        <v>43161</v>
      </c>
      <c r="B590" s="8" t="s">
        <v>854</v>
      </c>
      <c r="C590" s="9" t="s">
        <v>1562</v>
      </c>
      <c r="D590" s="10" t="s">
        <v>1234</v>
      </c>
      <c r="E590" s="11" t="s">
        <v>1203</v>
      </c>
      <c r="F590" s="12">
        <v>327957.59000000003</v>
      </c>
      <c r="G590" s="13">
        <v>43281</v>
      </c>
    </row>
    <row r="591" spans="1:7" ht="36.75" customHeight="1" x14ac:dyDescent="0.25">
      <c r="A591" s="7">
        <v>43161</v>
      </c>
      <c r="B591" s="8" t="s">
        <v>860</v>
      </c>
      <c r="C591" s="9" t="s">
        <v>1564</v>
      </c>
      <c r="D591" s="10" t="s">
        <v>1214</v>
      </c>
      <c r="E591" s="11" t="s">
        <v>1203</v>
      </c>
      <c r="F591" s="12">
        <v>500998.5</v>
      </c>
      <c r="G591" s="13">
        <v>43281</v>
      </c>
    </row>
    <row r="592" spans="1:7" ht="36.75" customHeight="1" x14ac:dyDescent="0.25">
      <c r="A592" s="7">
        <v>43161</v>
      </c>
      <c r="B592" s="8" t="s">
        <v>891</v>
      </c>
      <c r="C592" s="9" t="s">
        <v>1819</v>
      </c>
      <c r="D592" s="10" t="s">
        <v>1242</v>
      </c>
      <c r="E592" s="11" t="s">
        <v>1203</v>
      </c>
      <c r="F592" s="12">
        <v>1072125.17</v>
      </c>
      <c r="G592" s="13">
        <v>43281</v>
      </c>
    </row>
    <row r="593" spans="1:7" ht="36.75" customHeight="1" x14ac:dyDescent="0.25">
      <c r="A593" s="7">
        <v>43161</v>
      </c>
      <c r="B593" s="8" t="s">
        <v>894</v>
      </c>
      <c r="C593" s="9" t="s">
        <v>2018</v>
      </c>
      <c r="D593" s="10" t="s">
        <v>1220</v>
      </c>
      <c r="E593" s="11" t="s">
        <v>1203</v>
      </c>
      <c r="F593" s="12">
        <v>704601.59999999998</v>
      </c>
      <c r="G593" s="13">
        <v>43281</v>
      </c>
    </row>
    <row r="594" spans="1:7" ht="36.75" customHeight="1" x14ac:dyDescent="0.25">
      <c r="A594" s="7">
        <v>43161</v>
      </c>
      <c r="B594" s="8" t="s">
        <v>894</v>
      </c>
      <c r="C594" s="9" t="s">
        <v>2122</v>
      </c>
      <c r="D594" s="10" t="s">
        <v>1215</v>
      </c>
      <c r="E594" s="11" t="s">
        <v>1203</v>
      </c>
      <c r="F594" s="12">
        <v>786723.7</v>
      </c>
      <c r="G594" s="13">
        <v>43281</v>
      </c>
    </row>
    <row r="595" spans="1:7" ht="36.75" customHeight="1" x14ac:dyDescent="0.25">
      <c r="A595" s="7">
        <v>43161</v>
      </c>
      <c r="B595" s="8" t="s">
        <v>896</v>
      </c>
      <c r="C595" s="9" t="s">
        <v>2125</v>
      </c>
      <c r="D595" s="10" t="s">
        <v>1219</v>
      </c>
      <c r="E595" s="11" t="s">
        <v>1203</v>
      </c>
      <c r="F595" s="12">
        <v>902888.8</v>
      </c>
      <c r="G595" s="13">
        <v>43281</v>
      </c>
    </row>
    <row r="596" spans="1:7" ht="36.75" customHeight="1" x14ac:dyDescent="0.25">
      <c r="A596" s="7">
        <v>43161</v>
      </c>
      <c r="B596" s="8" t="s">
        <v>899</v>
      </c>
      <c r="C596" s="9" t="s">
        <v>1676</v>
      </c>
      <c r="D596" s="10" t="s">
        <v>1259</v>
      </c>
      <c r="E596" s="11" t="s">
        <v>1203</v>
      </c>
      <c r="F596" s="12">
        <v>285758.92</v>
      </c>
      <c r="G596" s="13">
        <v>43281</v>
      </c>
    </row>
    <row r="597" spans="1:7" ht="36.75" customHeight="1" x14ac:dyDescent="0.25">
      <c r="A597" s="7">
        <v>43161</v>
      </c>
      <c r="B597" s="8" t="s">
        <v>906</v>
      </c>
      <c r="C597" s="9" t="s">
        <v>2051</v>
      </c>
      <c r="D597" s="10" t="s">
        <v>1214</v>
      </c>
      <c r="E597" s="11" t="s">
        <v>1203</v>
      </c>
      <c r="F597" s="12">
        <v>38968.32</v>
      </c>
      <c r="G597" s="13">
        <v>43281</v>
      </c>
    </row>
    <row r="598" spans="1:7" ht="36.75" customHeight="1" x14ac:dyDescent="0.25">
      <c r="A598" s="7">
        <v>43161</v>
      </c>
      <c r="B598" s="8" t="s">
        <v>907</v>
      </c>
      <c r="C598" s="9" t="s">
        <v>2131</v>
      </c>
      <c r="D598" s="10" t="s">
        <v>1238</v>
      </c>
      <c r="E598" s="11" t="s">
        <v>1203</v>
      </c>
      <c r="F598" s="12">
        <v>472058.65</v>
      </c>
      <c r="G598" s="13">
        <v>43281</v>
      </c>
    </row>
    <row r="599" spans="1:7" ht="36.75" customHeight="1" x14ac:dyDescent="0.25">
      <c r="A599" s="7">
        <v>43161</v>
      </c>
      <c r="B599" s="8" t="s">
        <v>911</v>
      </c>
      <c r="C599" s="9" t="s">
        <v>1495</v>
      </c>
      <c r="D599" s="10" t="s">
        <v>1215</v>
      </c>
      <c r="E599" s="11" t="s">
        <v>1203</v>
      </c>
      <c r="F599" s="12">
        <v>1121187.6200000001</v>
      </c>
      <c r="G599" s="13">
        <v>43281</v>
      </c>
    </row>
    <row r="600" spans="1:7" ht="36.75" customHeight="1" x14ac:dyDescent="0.25">
      <c r="A600" s="7">
        <v>43161</v>
      </c>
      <c r="B600" s="8" t="s">
        <v>913</v>
      </c>
      <c r="C600" s="9" t="s">
        <v>2133</v>
      </c>
      <c r="D600" s="10" t="s">
        <v>1215</v>
      </c>
      <c r="E600" s="11" t="s">
        <v>1203</v>
      </c>
      <c r="F600" s="12">
        <v>685751.1</v>
      </c>
      <c r="G600" s="13">
        <v>43281</v>
      </c>
    </row>
    <row r="601" spans="1:7" ht="36.75" customHeight="1" x14ac:dyDescent="0.25">
      <c r="A601" s="7">
        <v>43161</v>
      </c>
      <c r="B601" s="8" t="s">
        <v>915</v>
      </c>
      <c r="C601" s="9" t="s">
        <v>1470</v>
      </c>
      <c r="D601" s="10" t="s">
        <v>1264</v>
      </c>
      <c r="E601" s="11" t="s">
        <v>1203</v>
      </c>
      <c r="F601" s="12">
        <v>847569.68</v>
      </c>
      <c r="G601" s="13">
        <v>43281</v>
      </c>
    </row>
    <row r="602" spans="1:7" ht="36.75" customHeight="1" x14ac:dyDescent="0.25">
      <c r="A602" s="7">
        <v>43161</v>
      </c>
      <c r="B602" s="8" t="s">
        <v>919</v>
      </c>
      <c r="C602" s="9" t="s">
        <v>2136</v>
      </c>
      <c r="D602" s="10" t="s">
        <v>1244</v>
      </c>
      <c r="E602" s="11" t="s">
        <v>1203</v>
      </c>
      <c r="F602" s="12">
        <v>616904</v>
      </c>
      <c r="G602" s="13">
        <v>43281</v>
      </c>
    </row>
    <row r="603" spans="1:7" ht="36.75" customHeight="1" x14ac:dyDescent="0.25">
      <c r="A603" s="7">
        <v>43161</v>
      </c>
      <c r="B603" s="8" t="s">
        <v>921</v>
      </c>
      <c r="C603" s="9" t="s">
        <v>2141</v>
      </c>
      <c r="D603" s="10" t="s">
        <v>1220</v>
      </c>
      <c r="E603" s="11" t="s">
        <v>1203</v>
      </c>
      <c r="F603" s="12">
        <v>1728700</v>
      </c>
      <c r="G603" s="13">
        <v>43281</v>
      </c>
    </row>
    <row r="604" spans="1:7" ht="36.75" customHeight="1" x14ac:dyDescent="0.25">
      <c r="A604" s="7">
        <v>43161</v>
      </c>
      <c r="B604" s="8" t="s">
        <v>921</v>
      </c>
      <c r="C604" s="9" t="s">
        <v>1826</v>
      </c>
      <c r="D604" s="10" t="s">
        <v>1215</v>
      </c>
      <c r="E604" s="11" t="s">
        <v>1203</v>
      </c>
      <c r="F604" s="12">
        <v>1861774.5</v>
      </c>
      <c r="G604" s="13">
        <v>43281</v>
      </c>
    </row>
    <row r="605" spans="1:7" ht="36.75" customHeight="1" x14ac:dyDescent="0.25">
      <c r="A605" s="7">
        <v>43164</v>
      </c>
      <c r="B605" s="8" t="s">
        <v>20</v>
      </c>
      <c r="C605" s="9" t="s">
        <v>1472</v>
      </c>
      <c r="D605" s="10" t="s">
        <v>1215</v>
      </c>
      <c r="E605" s="11" t="s">
        <v>1203</v>
      </c>
      <c r="F605" s="12">
        <v>2703626.62</v>
      </c>
      <c r="G605" s="13">
        <v>43281</v>
      </c>
    </row>
    <row r="606" spans="1:7" ht="36.75" customHeight="1" x14ac:dyDescent="0.25">
      <c r="A606" s="7">
        <v>43164</v>
      </c>
      <c r="B606" s="8" t="s">
        <v>40</v>
      </c>
      <c r="C606" s="9" t="s">
        <v>1505</v>
      </c>
      <c r="D606" s="10" t="s">
        <v>1220</v>
      </c>
      <c r="E606" s="11" t="s">
        <v>1203</v>
      </c>
      <c r="F606" s="12">
        <f>19635*47.2</f>
        <v>926772</v>
      </c>
      <c r="G606" s="13">
        <v>43281</v>
      </c>
    </row>
    <row r="607" spans="1:7" ht="36.75" customHeight="1" x14ac:dyDescent="0.25">
      <c r="A607" s="7">
        <v>43164</v>
      </c>
      <c r="B607" s="8" t="s">
        <v>51</v>
      </c>
      <c r="C607" s="9" t="s">
        <v>1468</v>
      </c>
      <c r="D607" s="10" t="s">
        <v>1216</v>
      </c>
      <c r="E607" s="11" t="s">
        <v>1203</v>
      </c>
      <c r="F607" s="12">
        <v>740218.8</v>
      </c>
      <c r="G607" s="13">
        <v>43281</v>
      </c>
    </row>
    <row r="608" spans="1:7" ht="36.75" customHeight="1" x14ac:dyDescent="0.25">
      <c r="A608" s="7">
        <v>43164</v>
      </c>
      <c r="B608" s="8" t="s">
        <v>136</v>
      </c>
      <c r="C608" s="9" t="s">
        <v>1500</v>
      </c>
      <c r="D608" s="10" t="s">
        <v>1215</v>
      </c>
      <c r="E608" s="11" t="s">
        <v>1203</v>
      </c>
      <c r="F608" s="12">
        <v>2143753.2000000002</v>
      </c>
      <c r="G608" s="13">
        <v>43281</v>
      </c>
    </row>
    <row r="609" spans="1:7" ht="36.75" customHeight="1" x14ac:dyDescent="0.25">
      <c r="A609" s="7">
        <v>43164</v>
      </c>
      <c r="B609" s="8" t="s">
        <v>156</v>
      </c>
      <c r="C609" s="9" t="s">
        <v>1614</v>
      </c>
      <c r="D609" s="10" t="s">
        <v>1220</v>
      </c>
      <c r="E609" s="11" t="s">
        <v>1203</v>
      </c>
      <c r="F609" s="12">
        <v>746490</v>
      </c>
      <c r="G609" s="13">
        <v>43281</v>
      </c>
    </row>
    <row r="610" spans="1:7" ht="36.75" customHeight="1" x14ac:dyDescent="0.25">
      <c r="A610" s="7">
        <v>43164</v>
      </c>
      <c r="B610" s="8" t="s">
        <v>159</v>
      </c>
      <c r="C610" s="9" t="s">
        <v>1616</v>
      </c>
      <c r="D610" s="10" t="s">
        <v>1216</v>
      </c>
      <c r="E610" s="11" t="s">
        <v>1203</v>
      </c>
      <c r="F610" s="12">
        <v>193530.41</v>
      </c>
      <c r="G610" s="13">
        <v>43281</v>
      </c>
    </row>
    <row r="611" spans="1:7" ht="36.75" customHeight="1" x14ac:dyDescent="0.25">
      <c r="A611" s="7">
        <v>43164</v>
      </c>
      <c r="B611" s="8" t="s">
        <v>167</v>
      </c>
      <c r="C611" s="9" t="s">
        <v>1545</v>
      </c>
      <c r="D611" s="10" t="s">
        <v>1244</v>
      </c>
      <c r="E611" s="11" t="s">
        <v>1203</v>
      </c>
      <c r="F611" s="12">
        <v>1980842.4</v>
      </c>
      <c r="G611" s="13">
        <v>43281</v>
      </c>
    </row>
    <row r="612" spans="1:7" ht="36.75" customHeight="1" x14ac:dyDescent="0.25">
      <c r="A612" s="7">
        <v>43164</v>
      </c>
      <c r="B612" s="8" t="s">
        <v>179</v>
      </c>
      <c r="C612" s="9" t="s">
        <v>1564</v>
      </c>
      <c r="D612" s="10" t="s">
        <v>1214</v>
      </c>
      <c r="E612" s="11" t="s">
        <v>1203</v>
      </c>
      <c r="F612" s="12">
        <v>636787</v>
      </c>
      <c r="G612" s="13">
        <v>43281</v>
      </c>
    </row>
    <row r="613" spans="1:7" ht="36.75" customHeight="1" x14ac:dyDescent="0.25">
      <c r="A613" s="7">
        <v>43164</v>
      </c>
      <c r="B613" s="8" t="s">
        <v>188</v>
      </c>
      <c r="C613" s="9" t="s">
        <v>1636</v>
      </c>
      <c r="D613" s="10" t="s">
        <v>1236</v>
      </c>
      <c r="E613" s="11" t="s">
        <v>1203</v>
      </c>
      <c r="F613" s="12">
        <v>827432.27</v>
      </c>
      <c r="G613" s="13">
        <v>43281</v>
      </c>
    </row>
    <row r="614" spans="1:7" ht="36.75" customHeight="1" x14ac:dyDescent="0.25">
      <c r="A614" s="7">
        <v>43164</v>
      </c>
      <c r="B614" s="8" t="s">
        <v>189</v>
      </c>
      <c r="C614" s="9" t="s">
        <v>1605</v>
      </c>
      <c r="D614" s="10" t="s">
        <v>1214</v>
      </c>
      <c r="E614" s="11" t="s">
        <v>1203</v>
      </c>
      <c r="F614" s="12">
        <v>661649.6</v>
      </c>
      <c r="G614" s="13">
        <v>43281</v>
      </c>
    </row>
    <row r="615" spans="1:7" ht="36.75" customHeight="1" x14ac:dyDescent="0.25">
      <c r="A615" s="7">
        <v>43164</v>
      </c>
      <c r="B615" s="8" t="s">
        <v>190</v>
      </c>
      <c r="C615" s="9" t="s">
        <v>1625</v>
      </c>
      <c r="D615" s="10" t="s">
        <v>1215</v>
      </c>
      <c r="E615" s="11" t="s">
        <v>1203</v>
      </c>
      <c r="F615" s="12">
        <v>1643214.9</v>
      </c>
      <c r="G615" s="13">
        <v>43281</v>
      </c>
    </row>
    <row r="616" spans="1:7" ht="36.75" customHeight="1" x14ac:dyDescent="0.25">
      <c r="A616" s="7">
        <v>43164</v>
      </c>
      <c r="B616" s="8" t="s">
        <v>191</v>
      </c>
      <c r="C616" s="9" t="s">
        <v>1640</v>
      </c>
      <c r="D616" s="10" t="s">
        <v>1214</v>
      </c>
      <c r="E616" s="11" t="s">
        <v>1203</v>
      </c>
      <c r="F616" s="12">
        <v>580383</v>
      </c>
      <c r="G616" s="13">
        <v>43281</v>
      </c>
    </row>
    <row r="617" spans="1:7" ht="36.75" customHeight="1" x14ac:dyDescent="0.25">
      <c r="A617" s="7">
        <v>43164</v>
      </c>
      <c r="B617" s="8" t="s">
        <v>260</v>
      </c>
      <c r="C617" s="9" t="s">
        <v>1568</v>
      </c>
      <c r="D617" s="10" t="s">
        <v>1215</v>
      </c>
      <c r="E617" s="11" t="s">
        <v>1203</v>
      </c>
      <c r="F617" s="12">
        <v>863087.4</v>
      </c>
      <c r="G617" s="13">
        <v>43281</v>
      </c>
    </row>
    <row r="618" spans="1:7" ht="36.75" customHeight="1" x14ac:dyDescent="0.25">
      <c r="A618" s="7">
        <v>43164</v>
      </c>
      <c r="B618" s="8" t="s">
        <v>262</v>
      </c>
      <c r="C618" s="9" t="s">
        <v>1464</v>
      </c>
      <c r="D618" s="10" t="s">
        <v>1255</v>
      </c>
      <c r="E618" s="11" t="s">
        <v>1203</v>
      </c>
      <c r="F618" s="12">
        <v>429520</v>
      </c>
      <c r="G618" s="13">
        <v>43281</v>
      </c>
    </row>
    <row r="619" spans="1:7" ht="36.75" customHeight="1" x14ac:dyDescent="0.25">
      <c r="A619" s="7">
        <v>43164</v>
      </c>
      <c r="B619" s="8" t="s">
        <v>276</v>
      </c>
      <c r="C619" s="9" t="s">
        <v>1615</v>
      </c>
      <c r="D619" s="10" t="s">
        <v>1247</v>
      </c>
      <c r="E619" s="11" t="s">
        <v>1203</v>
      </c>
      <c r="F619" s="12">
        <v>636699.17000000004</v>
      </c>
      <c r="G619" s="13">
        <v>43281</v>
      </c>
    </row>
    <row r="620" spans="1:7" ht="36.75" customHeight="1" x14ac:dyDescent="0.25">
      <c r="A620" s="7">
        <v>43164</v>
      </c>
      <c r="B620" s="8" t="s">
        <v>301</v>
      </c>
      <c r="C620" s="9" t="s">
        <v>1716</v>
      </c>
      <c r="D620" s="10" t="s">
        <v>1214</v>
      </c>
      <c r="E620" s="11" t="s">
        <v>1203</v>
      </c>
      <c r="F620" s="12">
        <v>2646787.2000000002</v>
      </c>
      <c r="G620" s="13">
        <v>43281</v>
      </c>
    </row>
    <row r="621" spans="1:7" ht="36.75" customHeight="1" x14ac:dyDescent="0.25">
      <c r="A621" s="7">
        <v>43164</v>
      </c>
      <c r="B621" s="8" t="s">
        <v>325</v>
      </c>
      <c r="C621" s="9" t="s">
        <v>1528</v>
      </c>
      <c r="D621" s="10" t="s">
        <v>1218</v>
      </c>
      <c r="E621" s="11" t="s">
        <v>1203</v>
      </c>
      <c r="F621" s="12">
        <v>675290.4</v>
      </c>
      <c r="G621" s="13">
        <v>43281</v>
      </c>
    </row>
    <row r="622" spans="1:7" ht="36.75" customHeight="1" x14ac:dyDescent="0.25">
      <c r="A622" s="7">
        <v>43164</v>
      </c>
      <c r="B622" s="8" t="s">
        <v>327</v>
      </c>
      <c r="C622" s="9" t="s">
        <v>1728</v>
      </c>
      <c r="D622" s="10" t="s">
        <v>1215</v>
      </c>
      <c r="E622" s="11" t="s">
        <v>1203</v>
      </c>
      <c r="F622" s="12">
        <v>550003.9</v>
      </c>
      <c r="G622" s="13">
        <v>43281</v>
      </c>
    </row>
    <row r="623" spans="1:7" ht="36.75" customHeight="1" x14ac:dyDescent="0.25">
      <c r="A623" s="7">
        <v>43164</v>
      </c>
      <c r="B623" s="8" t="s">
        <v>338</v>
      </c>
      <c r="C623" s="9" t="s">
        <v>1731</v>
      </c>
      <c r="D623" s="10" t="s">
        <v>1238</v>
      </c>
      <c r="E623" s="11" t="s">
        <v>1203</v>
      </c>
      <c r="F623" s="12">
        <v>207848</v>
      </c>
      <c r="G623" s="13">
        <v>43281</v>
      </c>
    </row>
    <row r="624" spans="1:7" ht="36.75" customHeight="1" x14ac:dyDescent="0.25">
      <c r="A624" s="7">
        <v>43164</v>
      </c>
      <c r="B624" s="8" t="s">
        <v>358</v>
      </c>
      <c r="C624" s="9" t="s">
        <v>1750</v>
      </c>
      <c r="D624" s="10" t="s">
        <v>1227</v>
      </c>
      <c r="E624" s="11" t="s">
        <v>1203</v>
      </c>
      <c r="F624" s="12">
        <f>13328*50.74</f>
        <v>676262.72</v>
      </c>
      <c r="G624" s="13">
        <v>43281</v>
      </c>
    </row>
    <row r="625" spans="1:7" ht="36.75" customHeight="1" x14ac:dyDescent="0.25">
      <c r="A625" s="7">
        <v>43164</v>
      </c>
      <c r="B625" s="8" t="s">
        <v>405</v>
      </c>
      <c r="C625" s="9" t="s">
        <v>1646</v>
      </c>
      <c r="D625" s="10" t="s">
        <v>1215</v>
      </c>
      <c r="E625" s="11" t="s">
        <v>1203</v>
      </c>
      <c r="F625" s="12">
        <v>1304036.8799999999</v>
      </c>
      <c r="G625" s="13">
        <v>43281</v>
      </c>
    </row>
    <row r="626" spans="1:7" ht="36.75" customHeight="1" x14ac:dyDescent="0.25">
      <c r="A626" s="7">
        <v>43164</v>
      </c>
      <c r="B626" s="8" t="s">
        <v>505</v>
      </c>
      <c r="C626" s="9" t="s">
        <v>1775</v>
      </c>
      <c r="D626" s="10" t="s">
        <v>1215</v>
      </c>
      <c r="E626" s="11" t="s">
        <v>1203</v>
      </c>
      <c r="F626" s="12">
        <v>360000.3</v>
      </c>
      <c r="G626" s="13">
        <v>43281</v>
      </c>
    </row>
    <row r="627" spans="1:7" ht="36.75" customHeight="1" x14ac:dyDescent="0.25">
      <c r="A627" s="7">
        <v>43164</v>
      </c>
      <c r="B627" s="8" t="s">
        <v>586</v>
      </c>
      <c r="C627" s="9" t="s">
        <v>1888</v>
      </c>
      <c r="D627" s="10" t="s">
        <v>1215</v>
      </c>
      <c r="E627" s="11" t="s">
        <v>1203</v>
      </c>
      <c r="F627" s="12">
        <v>1175950.24</v>
      </c>
      <c r="G627" s="13">
        <v>43281</v>
      </c>
    </row>
    <row r="628" spans="1:7" ht="36.75" customHeight="1" x14ac:dyDescent="0.25">
      <c r="A628" s="7">
        <v>43164</v>
      </c>
      <c r="B628" s="8" t="s">
        <v>604</v>
      </c>
      <c r="C628" s="9" t="s">
        <v>1631</v>
      </c>
      <c r="D628" s="10" t="s">
        <v>1293</v>
      </c>
      <c r="E628" s="11" t="s">
        <v>1203</v>
      </c>
      <c r="F628" s="12">
        <v>145425.07999999999</v>
      </c>
      <c r="G628" s="13">
        <v>43281</v>
      </c>
    </row>
    <row r="629" spans="1:7" ht="36.75" customHeight="1" x14ac:dyDescent="0.25">
      <c r="A629" s="7">
        <v>43164</v>
      </c>
      <c r="B629" s="8" t="s">
        <v>670</v>
      </c>
      <c r="C629" s="9" t="s">
        <v>1944</v>
      </c>
      <c r="D629" s="10" t="s">
        <v>1267</v>
      </c>
      <c r="E629" s="11" t="s">
        <v>1203</v>
      </c>
      <c r="F629" s="12">
        <v>1083484.17</v>
      </c>
      <c r="G629" s="13">
        <v>43281</v>
      </c>
    </row>
    <row r="630" spans="1:7" ht="36.75" customHeight="1" x14ac:dyDescent="0.25">
      <c r="A630" s="7">
        <v>43164</v>
      </c>
      <c r="B630" s="8" t="s">
        <v>722</v>
      </c>
      <c r="C630" s="9" t="s">
        <v>1497</v>
      </c>
      <c r="D630" s="10" t="s">
        <v>1220</v>
      </c>
      <c r="E630" s="11" t="s">
        <v>1203</v>
      </c>
      <c r="F630" s="12">
        <v>531708</v>
      </c>
      <c r="G630" s="13">
        <v>43281</v>
      </c>
    </row>
    <row r="631" spans="1:7" ht="36.75" customHeight="1" x14ac:dyDescent="0.25">
      <c r="A631" s="7">
        <v>43164</v>
      </c>
      <c r="B631" s="8" t="s">
        <v>729</v>
      </c>
      <c r="C631" s="9" t="s">
        <v>2002</v>
      </c>
      <c r="D631" s="10" t="s">
        <v>1216</v>
      </c>
      <c r="E631" s="11" t="s">
        <v>1203</v>
      </c>
      <c r="F631" s="12">
        <v>478783.97</v>
      </c>
      <c r="G631" s="13">
        <v>43281</v>
      </c>
    </row>
    <row r="632" spans="1:7" ht="36.75" customHeight="1" x14ac:dyDescent="0.25">
      <c r="A632" s="7">
        <v>43164</v>
      </c>
      <c r="B632" s="8" t="s">
        <v>741</v>
      </c>
      <c r="C632" s="9" t="s">
        <v>2030</v>
      </c>
      <c r="D632" s="10" t="s">
        <v>1220</v>
      </c>
      <c r="E632" s="11" t="s">
        <v>1203</v>
      </c>
      <c r="F632" s="12">
        <v>473458.16</v>
      </c>
      <c r="G632" s="13">
        <v>43281</v>
      </c>
    </row>
    <row r="633" spans="1:7" ht="36.75" customHeight="1" x14ac:dyDescent="0.25">
      <c r="A633" s="7">
        <v>43164</v>
      </c>
      <c r="B633" s="8" t="s">
        <v>749</v>
      </c>
      <c r="C633" s="9" t="s">
        <v>2040</v>
      </c>
      <c r="D633" s="10" t="s">
        <v>1215</v>
      </c>
      <c r="E633" s="11" t="s">
        <v>1203</v>
      </c>
      <c r="F633" s="12">
        <v>576406.4</v>
      </c>
      <c r="G633" s="13">
        <v>43281</v>
      </c>
    </row>
    <row r="634" spans="1:7" ht="36.75" customHeight="1" x14ac:dyDescent="0.25">
      <c r="A634" s="7">
        <v>43164</v>
      </c>
      <c r="B634" s="8" t="s">
        <v>754</v>
      </c>
      <c r="C634" s="9" t="s">
        <v>2043</v>
      </c>
      <c r="D634" s="10" t="s">
        <v>1215</v>
      </c>
      <c r="E634" s="11" t="s">
        <v>1203</v>
      </c>
      <c r="F634" s="12">
        <v>875353.5</v>
      </c>
      <c r="G634" s="13">
        <v>43281</v>
      </c>
    </row>
    <row r="635" spans="1:7" ht="36.75" customHeight="1" x14ac:dyDescent="0.25">
      <c r="A635" s="7">
        <v>43164</v>
      </c>
      <c r="B635" s="8" t="s">
        <v>760</v>
      </c>
      <c r="C635" s="9" t="s">
        <v>1515</v>
      </c>
      <c r="D635" s="10" t="s">
        <v>1215</v>
      </c>
      <c r="E635" s="11" t="s">
        <v>1203</v>
      </c>
      <c r="F635" s="12">
        <f>14922*50.74</f>
        <v>757142.28</v>
      </c>
      <c r="G635" s="13">
        <v>43281</v>
      </c>
    </row>
    <row r="636" spans="1:7" ht="36.75" customHeight="1" x14ac:dyDescent="0.25">
      <c r="A636" s="7">
        <v>43164</v>
      </c>
      <c r="B636" s="8" t="s">
        <v>777</v>
      </c>
      <c r="C636" s="9" t="s">
        <v>1842</v>
      </c>
      <c r="D636" s="10" t="s">
        <v>1244</v>
      </c>
      <c r="E636" s="11" t="s">
        <v>1203</v>
      </c>
      <c r="F636" s="12">
        <v>491352</v>
      </c>
      <c r="G636" s="13">
        <v>43281</v>
      </c>
    </row>
    <row r="637" spans="1:7" ht="36.75" customHeight="1" x14ac:dyDescent="0.25">
      <c r="A637" s="7">
        <v>43164</v>
      </c>
      <c r="B637" s="8" t="s">
        <v>781</v>
      </c>
      <c r="C637" s="9" t="s">
        <v>1662</v>
      </c>
      <c r="D637" s="10" t="s">
        <v>1227</v>
      </c>
      <c r="E637" s="11" t="s">
        <v>1203</v>
      </c>
      <c r="F637" s="12">
        <v>966405.84</v>
      </c>
      <c r="G637" s="13">
        <v>43281</v>
      </c>
    </row>
    <row r="638" spans="1:7" ht="36.75" customHeight="1" x14ac:dyDescent="0.25">
      <c r="A638" s="7">
        <v>43164</v>
      </c>
      <c r="B638" s="8" t="s">
        <v>787</v>
      </c>
      <c r="C638" s="9" t="s">
        <v>2054</v>
      </c>
      <c r="D638" s="10" t="s">
        <v>1227</v>
      </c>
      <c r="E638" s="11" t="s">
        <v>1203</v>
      </c>
      <c r="F638" s="12">
        <v>1066780.72</v>
      </c>
      <c r="G638" s="13">
        <v>43281</v>
      </c>
    </row>
    <row r="639" spans="1:7" ht="36.75" customHeight="1" x14ac:dyDescent="0.25">
      <c r="A639" s="7">
        <v>43164</v>
      </c>
      <c r="B639" s="8" t="s">
        <v>877</v>
      </c>
      <c r="C639" s="9" t="s">
        <v>1730</v>
      </c>
      <c r="D639" s="10" t="s">
        <v>1215</v>
      </c>
      <c r="E639" s="11" t="s">
        <v>1203</v>
      </c>
      <c r="F639" s="12">
        <v>604008.95999999996</v>
      </c>
      <c r="G639" s="13">
        <v>43281</v>
      </c>
    </row>
    <row r="640" spans="1:7" ht="36.75" customHeight="1" x14ac:dyDescent="0.25">
      <c r="A640" s="7">
        <v>43164</v>
      </c>
      <c r="B640" s="8" t="s">
        <v>893</v>
      </c>
      <c r="C640" s="9" t="s">
        <v>1483</v>
      </c>
      <c r="D640" s="10" t="s">
        <v>1215</v>
      </c>
      <c r="E640" s="11" t="s">
        <v>1203</v>
      </c>
      <c r="F640" s="12">
        <v>841035.56</v>
      </c>
      <c r="G640" s="13">
        <v>43281</v>
      </c>
    </row>
    <row r="641" spans="1:7" ht="36.75" customHeight="1" x14ac:dyDescent="0.25">
      <c r="A641" s="7">
        <v>43164</v>
      </c>
      <c r="B641" s="8" t="s">
        <v>895</v>
      </c>
      <c r="C641" s="9" t="s">
        <v>2123</v>
      </c>
      <c r="D641" s="10" t="s">
        <v>1214</v>
      </c>
      <c r="E641" s="11" t="s">
        <v>1203</v>
      </c>
      <c r="F641" s="12">
        <v>1062037.76</v>
      </c>
      <c r="G641" s="13">
        <v>43281</v>
      </c>
    </row>
    <row r="642" spans="1:7" ht="36.75" customHeight="1" x14ac:dyDescent="0.25">
      <c r="A642" s="7">
        <v>43164</v>
      </c>
      <c r="B642" s="8" t="s">
        <v>899</v>
      </c>
      <c r="C642" s="9" t="s">
        <v>2126</v>
      </c>
      <c r="D642" s="10" t="s">
        <v>1238</v>
      </c>
      <c r="E642" s="11" t="s">
        <v>1203</v>
      </c>
      <c r="F642" s="12">
        <v>917757.42</v>
      </c>
      <c r="G642" s="13">
        <v>43281</v>
      </c>
    </row>
    <row r="643" spans="1:7" ht="36.75" customHeight="1" x14ac:dyDescent="0.25">
      <c r="A643" s="7">
        <v>43164</v>
      </c>
      <c r="B643" s="8" t="s">
        <v>909</v>
      </c>
      <c r="C643" s="9" t="s">
        <v>1497</v>
      </c>
      <c r="D643" s="10" t="s">
        <v>1214</v>
      </c>
      <c r="E643" s="11" t="s">
        <v>1203</v>
      </c>
      <c r="F643" s="12">
        <f>11975*50.74</f>
        <v>607611.5</v>
      </c>
      <c r="G643" s="13">
        <v>43281</v>
      </c>
    </row>
    <row r="644" spans="1:7" ht="36.75" customHeight="1" x14ac:dyDescent="0.25">
      <c r="A644" s="7">
        <v>43164</v>
      </c>
      <c r="B644" s="8" t="s">
        <v>910</v>
      </c>
      <c r="C644" s="9" t="s">
        <v>1535</v>
      </c>
      <c r="D644" s="10" t="s">
        <v>1220</v>
      </c>
      <c r="E644" s="11" t="s">
        <v>1203</v>
      </c>
      <c r="F644" s="12">
        <f>11436*47.2</f>
        <v>539779.20000000007</v>
      </c>
      <c r="G644" s="13">
        <v>43281</v>
      </c>
    </row>
    <row r="645" spans="1:7" ht="36.75" customHeight="1" x14ac:dyDescent="0.25">
      <c r="A645" s="7">
        <v>43164</v>
      </c>
      <c r="B645" s="8" t="s">
        <v>919</v>
      </c>
      <c r="C645" s="9" t="s">
        <v>2139</v>
      </c>
      <c r="D645" s="10" t="s">
        <v>1262</v>
      </c>
      <c r="E645" s="11" t="s">
        <v>1203</v>
      </c>
      <c r="F645" s="12">
        <v>710784.8</v>
      </c>
      <c r="G645" s="13">
        <v>43281</v>
      </c>
    </row>
    <row r="646" spans="1:7" ht="36.75" customHeight="1" x14ac:dyDescent="0.25">
      <c r="A646" s="7">
        <v>43165</v>
      </c>
      <c r="B646" s="8" t="s">
        <v>51</v>
      </c>
      <c r="C646" s="9" t="s">
        <v>1464</v>
      </c>
      <c r="D646" s="10" t="s">
        <v>1241</v>
      </c>
      <c r="E646" s="11" t="s">
        <v>1203</v>
      </c>
      <c r="F646" s="12">
        <f>822707.19</f>
        <v>822707.19</v>
      </c>
      <c r="G646" s="13">
        <v>43281</v>
      </c>
    </row>
    <row r="647" spans="1:7" ht="36.75" customHeight="1" x14ac:dyDescent="0.25">
      <c r="A647" s="7">
        <v>43165</v>
      </c>
      <c r="B647" s="8" t="s">
        <v>108</v>
      </c>
      <c r="C647" s="9" t="s">
        <v>1494</v>
      </c>
      <c r="D647" s="10" t="s">
        <v>1227</v>
      </c>
      <c r="E647" s="11" t="s">
        <v>1203</v>
      </c>
      <c r="F647" s="12">
        <v>866273.4</v>
      </c>
      <c r="G647" s="13">
        <v>43281</v>
      </c>
    </row>
    <row r="648" spans="1:7" ht="36.75" customHeight="1" x14ac:dyDescent="0.25">
      <c r="A648" s="7">
        <v>43165</v>
      </c>
      <c r="B648" s="8" t="s">
        <v>184</v>
      </c>
      <c r="C648" s="9" t="s">
        <v>1490</v>
      </c>
      <c r="D648" s="10" t="s">
        <v>1215</v>
      </c>
      <c r="E648" s="11" t="s">
        <v>1203</v>
      </c>
      <c r="F648" s="12">
        <v>1396830.9</v>
      </c>
      <c r="G648" s="13">
        <v>43281</v>
      </c>
    </row>
    <row r="649" spans="1:7" ht="36.75" customHeight="1" x14ac:dyDescent="0.25">
      <c r="A649" s="7">
        <v>43165</v>
      </c>
      <c r="B649" s="8" t="s">
        <v>205</v>
      </c>
      <c r="C649" s="9" t="s">
        <v>1649</v>
      </c>
      <c r="D649" s="10" t="s">
        <v>1227</v>
      </c>
      <c r="E649" s="11" t="s">
        <v>1203</v>
      </c>
      <c r="F649" s="12">
        <f>9712*53.1</f>
        <v>515707.2</v>
      </c>
      <c r="G649" s="13">
        <v>43281</v>
      </c>
    </row>
    <row r="650" spans="1:7" ht="36.75" customHeight="1" x14ac:dyDescent="0.25">
      <c r="A650" s="7">
        <v>43165</v>
      </c>
      <c r="B650" s="8" t="s">
        <v>212</v>
      </c>
      <c r="C650" s="9" t="s">
        <v>1653</v>
      </c>
      <c r="D650" s="10" t="s">
        <v>1215</v>
      </c>
      <c r="E650" s="11" t="s">
        <v>1203</v>
      </c>
      <c r="F650" s="12">
        <v>1700355.22</v>
      </c>
      <c r="G650" s="13">
        <v>43281</v>
      </c>
    </row>
    <row r="651" spans="1:7" ht="36.75" customHeight="1" x14ac:dyDescent="0.25">
      <c r="A651" s="7">
        <v>43165</v>
      </c>
      <c r="B651" s="8" t="s">
        <v>219</v>
      </c>
      <c r="C651" s="9" t="s">
        <v>1663</v>
      </c>
      <c r="D651" s="10" t="s">
        <v>1227</v>
      </c>
      <c r="E651" s="11" t="s">
        <v>1203</v>
      </c>
      <c r="F651" s="12">
        <v>640725.84</v>
      </c>
      <c r="G651" s="13">
        <v>43281</v>
      </c>
    </row>
    <row r="652" spans="1:7" ht="36.75" customHeight="1" x14ac:dyDescent="0.25">
      <c r="A652" s="7">
        <v>43165</v>
      </c>
      <c r="B652" s="8" t="s">
        <v>233</v>
      </c>
      <c r="C652" s="9" t="s">
        <v>1580</v>
      </c>
      <c r="D652" s="10" t="s">
        <v>1215</v>
      </c>
      <c r="E652" s="11" t="s">
        <v>1203</v>
      </c>
      <c r="F652" s="12">
        <v>138496.6</v>
      </c>
      <c r="G652" s="13">
        <v>43281</v>
      </c>
    </row>
    <row r="653" spans="1:7" ht="36.75" customHeight="1" x14ac:dyDescent="0.25">
      <c r="A653" s="7">
        <v>43165</v>
      </c>
      <c r="B653" s="8" t="s">
        <v>247</v>
      </c>
      <c r="C653" s="9" t="s">
        <v>1676</v>
      </c>
      <c r="D653" s="10" t="s">
        <v>1215</v>
      </c>
      <c r="E653" s="11" t="s">
        <v>1203</v>
      </c>
      <c r="F653" s="12">
        <v>179416.64</v>
      </c>
      <c r="G653" s="13">
        <v>43281</v>
      </c>
    </row>
    <row r="654" spans="1:7" ht="36.75" customHeight="1" x14ac:dyDescent="0.25">
      <c r="A654" s="7">
        <v>43165</v>
      </c>
      <c r="B654" s="8" t="s">
        <v>293</v>
      </c>
      <c r="C654" s="9" t="s">
        <v>1711</v>
      </c>
      <c r="D654" s="10" t="s">
        <v>1215</v>
      </c>
      <c r="E654" s="11" t="s">
        <v>1203</v>
      </c>
      <c r="F654" s="12">
        <v>282560.44</v>
      </c>
      <c r="G654" s="13">
        <v>43281</v>
      </c>
    </row>
    <row r="655" spans="1:7" ht="36.75" customHeight="1" x14ac:dyDescent="0.25">
      <c r="A655" s="7">
        <v>43165</v>
      </c>
      <c r="B655" s="8" t="s">
        <v>325</v>
      </c>
      <c r="C655" s="9" t="s">
        <v>1499</v>
      </c>
      <c r="D655" s="10" t="s">
        <v>1222</v>
      </c>
      <c r="E655" s="11" t="s">
        <v>1203</v>
      </c>
      <c r="F655" s="12">
        <v>179360</v>
      </c>
      <c r="G655" s="13">
        <v>43281</v>
      </c>
    </row>
    <row r="656" spans="1:7" ht="36.75" customHeight="1" x14ac:dyDescent="0.25">
      <c r="A656" s="7">
        <v>43165</v>
      </c>
      <c r="B656" s="8" t="s">
        <v>325</v>
      </c>
      <c r="C656" s="9" t="s">
        <v>1529</v>
      </c>
      <c r="D656" s="10" t="s">
        <v>1245</v>
      </c>
      <c r="E656" s="11" t="s">
        <v>1203</v>
      </c>
      <c r="F656" s="12">
        <v>443680</v>
      </c>
      <c r="G656" s="13">
        <v>43281</v>
      </c>
    </row>
    <row r="657" spans="1:7" ht="36.75" customHeight="1" x14ac:dyDescent="0.25">
      <c r="A657" s="7">
        <v>43165</v>
      </c>
      <c r="B657" s="8" t="s">
        <v>325</v>
      </c>
      <c r="C657" s="9" t="s">
        <v>1727</v>
      </c>
      <c r="D657" s="10" t="s">
        <v>1255</v>
      </c>
      <c r="E657" s="11" t="s">
        <v>1203</v>
      </c>
      <c r="F657" s="12">
        <v>487812</v>
      </c>
      <c r="G657" s="13">
        <v>43281</v>
      </c>
    </row>
    <row r="658" spans="1:7" ht="36.75" customHeight="1" x14ac:dyDescent="0.25">
      <c r="A658" s="7">
        <v>43165</v>
      </c>
      <c r="B658" s="8" t="s">
        <v>325</v>
      </c>
      <c r="C658" s="9" t="s">
        <v>1527</v>
      </c>
      <c r="D658" s="10" t="s">
        <v>1223</v>
      </c>
      <c r="E658" s="11" t="s">
        <v>1203</v>
      </c>
      <c r="F658" s="12">
        <v>487812</v>
      </c>
      <c r="G658" s="13">
        <v>43281</v>
      </c>
    </row>
    <row r="659" spans="1:7" ht="36.75" customHeight="1" x14ac:dyDescent="0.25">
      <c r="A659" s="7">
        <v>43165</v>
      </c>
      <c r="B659" s="8" t="s">
        <v>363</v>
      </c>
      <c r="C659" s="9" t="s">
        <v>1758</v>
      </c>
      <c r="D659" s="10" t="s">
        <v>1223</v>
      </c>
      <c r="E659" s="11" t="s">
        <v>1203</v>
      </c>
      <c r="F659" s="12">
        <v>1622122.4</v>
      </c>
      <c r="G659" s="13">
        <v>43281</v>
      </c>
    </row>
    <row r="660" spans="1:7" ht="36.75" customHeight="1" x14ac:dyDescent="0.25">
      <c r="A660" s="7">
        <v>43165</v>
      </c>
      <c r="B660" s="8" t="s">
        <v>379</v>
      </c>
      <c r="C660" s="9" t="s">
        <v>1767</v>
      </c>
      <c r="D660" s="10" t="s">
        <v>1270</v>
      </c>
      <c r="E660" s="11" t="s">
        <v>1203</v>
      </c>
      <c r="F660" s="12">
        <v>639945.87</v>
      </c>
      <c r="G660" s="13">
        <v>43281</v>
      </c>
    </row>
    <row r="661" spans="1:7" ht="36.75" customHeight="1" x14ac:dyDescent="0.25">
      <c r="A661" s="7">
        <v>43165</v>
      </c>
      <c r="B661" s="8" t="s">
        <v>381</v>
      </c>
      <c r="C661" s="9" t="s">
        <v>1512</v>
      </c>
      <c r="D661" s="10" t="s">
        <v>1215</v>
      </c>
      <c r="E661" s="11" t="s">
        <v>1203</v>
      </c>
      <c r="F661" s="12">
        <v>212143.94</v>
      </c>
      <c r="G661" s="13">
        <v>43281</v>
      </c>
    </row>
    <row r="662" spans="1:7" ht="36.75" customHeight="1" x14ac:dyDescent="0.25">
      <c r="A662" s="7">
        <v>43165</v>
      </c>
      <c r="B662" s="8" t="s">
        <v>412</v>
      </c>
      <c r="C662" s="9" t="s">
        <v>1517</v>
      </c>
      <c r="D662" s="10" t="s">
        <v>1244</v>
      </c>
      <c r="E662" s="11" t="s">
        <v>1203</v>
      </c>
      <c r="F662" s="12">
        <v>162368</v>
      </c>
      <c r="G662" s="13">
        <v>43281</v>
      </c>
    </row>
    <row r="663" spans="1:7" ht="36.75" customHeight="1" x14ac:dyDescent="0.25">
      <c r="A663" s="7">
        <v>43165</v>
      </c>
      <c r="B663" s="8" t="s">
        <v>450</v>
      </c>
      <c r="C663" s="9" t="s">
        <v>1585</v>
      </c>
      <c r="D663" s="10" t="s">
        <v>1215</v>
      </c>
      <c r="E663" s="11" t="s">
        <v>1203</v>
      </c>
      <c r="F663" s="12">
        <v>778047.16</v>
      </c>
      <c r="G663" s="13">
        <v>43281</v>
      </c>
    </row>
    <row r="664" spans="1:7" ht="36.75" customHeight="1" x14ac:dyDescent="0.25">
      <c r="A664" s="7">
        <v>43165</v>
      </c>
      <c r="B664" s="8" t="s">
        <v>455</v>
      </c>
      <c r="C664" s="9" t="s">
        <v>1493</v>
      </c>
      <c r="D664" s="10" t="s">
        <v>1244</v>
      </c>
      <c r="E664" s="11" t="s">
        <v>1203</v>
      </c>
      <c r="F664" s="12">
        <f>1608*47.2</f>
        <v>75897.600000000006</v>
      </c>
      <c r="G664" s="13">
        <v>43281</v>
      </c>
    </row>
    <row r="665" spans="1:7" ht="36.75" customHeight="1" x14ac:dyDescent="0.25">
      <c r="A665" s="7">
        <v>43165</v>
      </c>
      <c r="B665" s="8" t="s">
        <v>455</v>
      </c>
      <c r="C665" s="9" t="s">
        <v>1494</v>
      </c>
      <c r="D665" s="10" t="s">
        <v>1214</v>
      </c>
      <c r="E665" s="11" t="s">
        <v>1203</v>
      </c>
      <c r="F665" s="12">
        <v>123704.12</v>
      </c>
      <c r="G665" s="13">
        <v>43281</v>
      </c>
    </row>
    <row r="666" spans="1:7" ht="36.75" customHeight="1" x14ac:dyDescent="0.25">
      <c r="A666" s="7">
        <v>43165</v>
      </c>
      <c r="B666" s="8" t="s">
        <v>526</v>
      </c>
      <c r="C666" s="9" t="s">
        <v>1515</v>
      </c>
      <c r="D666" s="10" t="s">
        <v>1214</v>
      </c>
      <c r="E666" s="11" t="s">
        <v>1203</v>
      </c>
      <c r="F666" s="12">
        <v>519273.16</v>
      </c>
      <c r="G666" s="13">
        <v>43281</v>
      </c>
    </row>
    <row r="667" spans="1:7" ht="36.75" customHeight="1" x14ac:dyDescent="0.25">
      <c r="A667" s="7">
        <v>43165</v>
      </c>
      <c r="B667" s="8" t="s">
        <v>531</v>
      </c>
      <c r="C667" s="9" t="s">
        <v>1852</v>
      </c>
      <c r="D667" s="10" t="s">
        <v>1215</v>
      </c>
      <c r="E667" s="11" t="s">
        <v>1203</v>
      </c>
      <c r="F667" s="12">
        <v>1339558.42</v>
      </c>
      <c r="G667" s="13">
        <v>43281</v>
      </c>
    </row>
    <row r="668" spans="1:7" ht="36.75" customHeight="1" x14ac:dyDescent="0.25">
      <c r="A668" s="7">
        <v>43165</v>
      </c>
      <c r="B668" s="8" t="s">
        <v>533</v>
      </c>
      <c r="C668" s="9" t="s">
        <v>1856</v>
      </c>
      <c r="D668" s="10" t="s">
        <v>1214</v>
      </c>
      <c r="E668" s="11" t="s">
        <v>1203</v>
      </c>
      <c r="F668" s="12">
        <v>497556.44</v>
      </c>
      <c r="G668" s="13">
        <v>43281</v>
      </c>
    </row>
    <row r="669" spans="1:7" ht="36.75" customHeight="1" x14ac:dyDescent="0.25">
      <c r="A669" s="7">
        <v>43165</v>
      </c>
      <c r="B669" s="8" t="s">
        <v>579</v>
      </c>
      <c r="C669" s="9" t="s">
        <v>1495</v>
      </c>
      <c r="D669" s="10" t="s">
        <v>1215</v>
      </c>
      <c r="E669" s="11" t="s">
        <v>1203</v>
      </c>
      <c r="F669" s="12">
        <v>724312.32</v>
      </c>
      <c r="G669" s="13">
        <v>43281</v>
      </c>
    </row>
    <row r="670" spans="1:7" ht="36.75" customHeight="1" x14ac:dyDescent="0.25">
      <c r="A670" s="7">
        <v>43165</v>
      </c>
      <c r="B670" s="8" t="s">
        <v>641</v>
      </c>
      <c r="C670" s="9" t="s">
        <v>1585</v>
      </c>
      <c r="D670" s="10" t="s">
        <v>1215</v>
      </c>
      <c r="E670" s="11" t="s">
        <v>1203</v>
      </c>
      <c r="F670" s="12">
        <v>454536</v>
      </c>
      <c r="G670" s="13">
        <v>43281</v>
      </c>
    </row>
    <row r="671" spans="1:7" ht="36.75" customHeight="1" x14ac:dyDescent="0.25">
      <c r="A671" s="7">
        <v>43165</v>
      </c>
      <c r="B671" s="8" t="s">
        <v>698</v>
      </c>
      <c r="C671" s="9" t="s">
        <v>1962</v>
      </c>
      <c r="D671" s="10" t="s">
        <v>1214</v>
      </c>
      <c r="E671" s="11" t="s">
        <v>1203</v>
      </c>
      <c r="F671" s="12">
        <v>523566</v>
      </c>
      <c r="G671" s="13">
        <v>43281</v>
      </c>
    </row>
    <row r="672" spans="1:7" ht="36.75" customHeight="1" x14ac:dyDescent="0.25">
      <c r="A672" s="7">
        <v>43165</v>
      </c>
      <c r="B672" s="8" t="s">
        <v>712</v>
      </c>
      <c r="C672" s="9" t="s">
        <v>1861</v>
      </c>
      <c r="D672" s="10" t="s">
        <v>1215</v>
      </c>
      <c r="E672" s="11" t="s">
        <v>1203</v>
      </c>
      <c r="F672" s="12">
        <v>1004829</v>
      </c>
      <c r="G672" s="13">
        <v>43281</v>
      </c>
    </row>
    <row r="673" spans="1:7" ht="36.75" customHeight="1" x14ac:dyDescent="0.25">
      <c r="A673" s="7">
        <v>43165</v>
      </c>
      <c r="B673" s="8" t="s">
        <v>736</v>
      </c>
      <c r="C673" s="9" t="s">
        <v>1540</v>
      </c>
      <c r="D673" s="10" t="s">
        <v>1213</v>
      </c>
      <c r="E673" s="11" t="s">
        <v>1203</v>
      </c>
      <c r="F673" s="12">
        <v>1097065.79</v>
      </c>
      <c r="G673" s="13">
        <v>43281</v>
      </c>
    </row>
    <row r="674" spans="1:7" ht="36.75" customHeight="1" x14ac:dyDescent="0.25">
      <c r="A674" s="7">
        <v>43165</v>
      </c>
      <c r="B674" s="8" t="s">
        <v>747</v>
      </c>
      <c r="C674" s="9" t="s">
        <v>2035</v>
      </c>
      <c r="D674" s="10" t="s">
        <v>1215</v>
      </c>
      <c r="E674" s="11" t="s">
        <v>1203</v>
      </c>
      <c r="F674" s="12">
        <v>772516.5</v>
      </c>
      <c r="G674" s="13">
        <v>43281</v>
      </c>
    </row>
    <row r="675" spans="1:7" ht="36.75" customHeight="1" x14ac:dyDescent="0.25">
      <c r="A675" s="7">
        <v>43165</v>
      </c>
      <c r="B675" s="8" t="s">
        <v>757</v>
      </c>
      <c r="C675" s="9" t="s">
        <v>1519</v>
      </c>
      <c r="D675" s="10" t="s">
        <v>1222</v>
      </c>
      <c r="E675" s="11" t="s">
        <v>1203</v>
      </c>
      <c r="F675" s="12">
        <v>852715.2</v>
      </c>
      <c r="G675" s="13">
        <v>43281</v>
      </c>
    </row>
    <row r="676" spans="1:7" ht="36.75" customHeight="1" x14ac:dyDescent="0.25">
      <c r="A676" s="7">
        <v>43165</v>
      </c>
      <c r="B676" s="8" t="s">
        <v>773</v>
      </c>
      <c r="C676" s="9" t="s">
        <v>1554</v>
      </c>
      <c r="D676" s="10" t="s">
        <v>1244</v>
      </c>
      <c r="E676" s="11" t="s">
        <v>1203</v>
      </c>
      <c r="F676" s="12">
        <v>644940.80000000005</v>
      </c>
      <c r="G676" s="13">
        <v>43281</v>
      </c>
    </row>
    <row r="677" spans="1:7" ht="36.75" customHeight="1" x14ac:dyDescent="0.25">
      <c r="A677" s="7">
        <v>43165</v>
      </c>
      <c r="B677" s="8" t="s">
        <v>806</v>
      </c>
      <c r="C677" s="9" t="s">
        <v>1950</v>
      </c>
      <c r="D677" s="10" t="s">
        <v>1259</v>
      </c>
      <c r="E677" s="11" t="s">
        <v>1203</v>
      </c>
      <c r="F677" s="12">
        <v>820729.16</v>
      </c>
      <c r="G677" s="13">
        <v>43281</v>
      </c>
    </row>
    <row r="678" spans="1:7" ht="36.75" customHeight="1" x14ac:dyDescent="0.25">
      <c r="A678" s="7">
        <v>43165</v>
      </c>
      <c r="B678" s="8" t="s">
        <v>811</v>
      </c>
      <c r="C678" s="9" t="s">
        <v>1764</v>
      </c>
      <c r="D678" s="10" t="s">
        <v>1215</v>
      </c>
      <c r="E678" s="11" t="s">
        <v>1203</v>
      </c>
      <c r="F678" s="12">
        <v>1642825.5</v>
      </c>
      <c r="G678" s="13">
        <v>43281</v>
      </c>
    </row>
    <row r="679" spans="1:7" ht="36.75" customHeight="1" x14ac:dyDescent="0.25">
      <c r="A679" s="7">
        <v>43165</v>
      </c>
      <c r="B679" s="8" t="s">
        <v>819</v>
      </c>
      <c r="C679" s="9" t="s">
        <v>1517</v>
      </c>
      <c r="D679" s="10" t="s">
        <v>1215</v>
      </c>
      <c r="E679" s="11" t="s">
        <v>1203</v>
      </c>
      <c r="F679" s="12">
        <v>203974.8</v>
      </c>
      <c r="G679" s="13">
        <v>43281</v>
      </c>
    </row>
    <row r="680" spans="1:7" ht="36.75" customHeight="1" x14ac:dyDescent="0.25">
      <c r="A680" s="7">
        <v>43165</v>
      </c>
      <c r="B680" s="8" t="s">
        <v>834</v>
      </c>
      <c r="C680" s="9" t="s">
        <v>2079</v>
      </c>
      <c r="D680" s="10" t="s">
        <v>1269</v>
      </c>
      <c r="E680" s="11" t="s">
        <v>1203</v>
      </c>
      <c r="F680" s="12">
        <v>567541.84</v>
      </c>
      <c r="G680" s="13">
        <v>43281</v>
      </c>
    </row>
    <row r="681" spans="1:7" ht="36.75" customHeight="1" x14ac:dyDescent="0.25">
      <c r="A681" s="7">
        <v>43165</v>
      </c>
      <c r="B681" s="8" t="s">
        <v>836</v>
      </c>
      <c r="C681" s="9" t="s">
        <v>1615</v>
      </c>
      <c r="D681" s="10" t="s">
        <v>1244</v>
      </c>
      <c r="E681" s="11" t="s">
        <v>1203</v>
      </c>
      <c r="F681" s="12">
        <v>475068</v>
      </c>
      <c r="G681" s="13">
        <v>43281</v>
      </c>
    </row>
    <row r="682" spans="1:7" ht="36.75" customHeight="1" x14ac:dyDescent="0.25">
      <c r="A682" s="7">
        <v>43165</v>
      </c>
      <c r="B682" s="8" t="s">
        <v>837</v>
      </c>
      <c r="C682" s="9" t="s">
        <v>2085</v>
      </c>
      <c r="D682" s="10" t="s">
        <v>1215</v>
      </c>
      <c r="E682" s="11" t="s">
        <v>1203</v>
      </c>
      <c r="F682" s="12">
        <v>1529202.12</v>
      </c>
      <c r="G682" s="13">
        <v>43281</v>
      </c>
    </row>
    <row r="683" spans="1:7" ht="36.75" customHeight="1" x14ac:dyDescent="0.25">
      <c r="A683" s="7">
        <v>43165</v>
      </c>
      <c r="B683" s="8" t="s">
        <v>851</v>
      </c>
      <c r="C683" s="9" t="s">
        <v>2096</v>
      </c>
      <c r="D683" s="10" t="s">
        <v>1243</v>
      </c>
      <c r="E683" s="11" t="s">
        <v>1203</v>
      </c>
      <c r="F683" s="12">
        <v>119888.32000000001</v>
      </c>
      <c r="G683" s="13">
        <v>43281</v>
      </c>
    </row>
    <row r="684" spans="1:7" ht="36.75" customHeight="1" x14ac:dyDescent="0.25">
      <c r="A684" s="7">
        <v>43165</v>
      </c>
      <c r="B684" s="8" t="s">
        <v>918</v>
      </c>
      <c r="C684" s="9" t="s">
        <v>1467</v>
      </c>
      <c r="D684" s="10" t="s">
        <v>1214</v>
      </c>
      <c r="E684" s="11" t="s">
        <v>1203</v>
      </c>
      <c r="F684" s="12">
        <f>30402*50.74</f>
        <v>1542597.48</v>
      </c>
      <c r="G684" s="13">
        <v>43281</v>
      </c>
    </row>
    <row r="685" spans="1:7" ht="36.75" customHeight="1" x14ac:dyDescent="0.25">
      <c r="A685" s="7">
        <v>43166</v>
      </c>
      <c r="B685" s="8" t="s">
        <v>10</v>
      </c>
      <c r="C685" s="9" t="s">
        <v>1458</v>
      </c>
      <c r="D685" s="10" t="s">
        <v>1214</v>
      </c>
      <c r="E685" s="11" t="s">
        <v>1203</v>
      </c>
      <c r="F685" s="12">
        <v>1306727.28</v>
      </c>
      <c r="G685" s="13">
        <v>43281</v>
      </c>
    </row>
    <row r="686" spans="1:7" ht="36.75" customHeight="1" x14ac:dyDescent="0.25">
      <c r="A686" s="7">
        <v>43166</v>
      </c>
      <c r="B686" s="8" t="s">
        <v>19</v>
      </c>
      <c r="C686" s="9" t="s">
        <v>1470</v>
      </c>
      <c r="D686" s="10" t="s">
        <v>1216</v>
      </c>
      <c r="E686" s="11" t="s">
        <v>1203</v>
      </c>
      <c r="F686" s="12">
        <v>287442.38</v>
      </c>
      <c r="G686" s="13">
        <v>43281</v>
      </c>
    </row>
    <row r="687" spans="1:7" ht="36.75" customHeight="1" x14ac:dyDescent="0.25">
      <c r="A687" s="7">
        <v>43166</v>
      </c>
      <c r="B687" s="8" t="s">
        <v>9</v>
      </c>
      <c r="C687" s="9" t="s">
        <v>1457</v>
      </c>
      <c r="D687" s="10" t="s">
        <v>1213</v>
      </c>
      <c r="E687" s="11" t="s">
        <v>1203</v>
      </c>
      <c r="F687" s="12">
        <v>881418.82</v>
      </c>
      <c r="G687" s="13">
        <v>43281</v>
      </c>
    </row>
    <row r="688" spans="1:7" ht="36.75" customHeight="1" x14ac:dyDescent="0.25">
      <c r="A688" s="7">
        <v>43166</v>
      </c>
      <c r="B688" s="8" t="s">
        <v>102</v>
      </c>
      <c r="C688" s="9" t="s">
        <v>1567</v>
      </c>
      <c r="D688" s="10" t="s">
        <v>1215</v>
      </c>
      <c r="E688" s="11" t="s">
        <v>1203</v>
      </c>
      <c r="F688" s="12">
        <v>1262255.94</v>
      </c>
      <c r="G688" s="13">
        <v>43281</v>
      </c>
    </row>
    <row r="689" spans="1:7" ht="36.75" customHeight="1" x14ac:dyDescent="0.25">
      <c r="A689" s="7">
        <v>43166</v>
      </c>
      <c r="B689" s="8" t="s">
        <v>160</v>
      </c>
      <c r="C689" s="9" t="s">
        <v>1564</v>
      </c>
      <c r="D689" s="10" t="s">
        <v>1220</v>
      </c>
      <c r="E689" s="11" t="s">
        <v>1203</v>
      </c>
      <c r="F689" s="12">
        <v>645884.80000000005</v>
      </c>
      <c r="G689" s="13">
        <v>43281</v>
      </c>
    </row>
    <row r="690" spans="1:7" ht="36.75" customHeight="1" x14ac:dyDescent="0.25">
      <c r="A690" s="7">
        <v>43166</v>
      </c>
      <c r="B690" s="8" t="s">
        <v>168</v>
      </c>
      <c r="C690" s="9" t="s">
        <v>1623</v>
      </c>
      <c r="D690" s="10" t="s">
        <v>1214</v>
      </c>
      <c r="E690" s="11" t="s">
        <v>1203</v>
      </c>
      <c r="F690" s="12">
        <v>1043924.76</v>
      </c>
      <c r="G690" s="13">
        <v>43281</v>
      </c>
    </row>
    <row r="691" spans="1:7" ht="36.75" customHeight="1" x14ac:dyDescent="0.25">
      <c r="A691" s="7">
        <v>43166</v>
      </c>
      <c r="B691" s="8" t="s">
        <v>182</v>
      </c>
      <c r="C691" s="9" t="s">
        <v>1605</v>
      </c>
      <c r="D691" s="10" t="s">
        <v>1215</v>
      </c>
      <c r="E691" s="11" t="s">
        <v>1203</v>
      </c>
      <c r="F691" s="12">
        <v>927072.9</v>
      </c>
      <c r="G691" s="13">
        <v>43281</v>
      </c>
    </row>
    <row r="692" spans="1:7" ht="36.75" customHeight="1" x14ac:dyDescent="0.25">
      <c r="A692" s="7">
        <v>43166</v>
      </c>
      <c r="B692" s="8" t="s">
        <v>183</v>
      </c>
      <c r="C692" s="9" t="s">
        <v>1633</v>
      </c>
      <c r="D692" s="10" t="s">
        <v>1241</v>
      </c>
      <c r="E692" s="11" t="s">
        <v>1203</v>
      </c>
      <c r="F692" s="12">
        <v>542594.19999999995</v>
      </c>
      <c r="G692" s="13">
        <v>43281</v>
      </c>
    </row>
    <row r="693" spans="1:7" ht="36.75" customHeight="1" x14ac:dyDescent="0.25">
      <c r="A693" s="7">
        <v>43166</v>
      </c>
      <c r="B693" s="8" t="s">
        <v>241</v>
      </c>
      <c r="C693" s="9" t="s">
        <v>1495</v>
      </c>
      <c r="D693" s="10" t="s">
        <v>1215</v>
      </c>
      <c r="E693" s="11" t="s">
        <v>1203</v>
      </c>
      <c r="F693" s="12">
        <v>832290.58</v>
      </c>
      <c r="G693" s="13">
        <v>43281</v>
      </c>
    </row>
    <row r="694" spans="1:7" ht="36.75" customHeight="1" x14ac:dyDescent="0.25">
      <c r="A694" s="7">
        <v>43166</v>
      </c>
      <c r="B694" s="8" t="s">
        <v>262</v>
      </c>
      <c r="C694" s="9" t="s">
        <v>1464</v>
      </c>
      <c r="D694" s="10" t="s">
        <v>1223</v>
      </c>
      <c r="E694" s="11" t="s">
        <v>1203</v>
      </c>
      <c r="F694" s="12">
        <v>660800</v>
      </c>
      <c r="G694" s="13">
        <v>43281</v>
      </c>
    </row>
    <row r="695" spans="1:7" ht="36.75" customHeight="1" x14ac:dyDescent="0.25">
      <c r="A695" s="7">
        <v>43166</v>
      </c>
      <c r="B695" s="8" t="s">
        <v>303</v>
      </c>
      <c r="C695" s="9" t="s">
        <v>1718</v>
      </c>
      <c r="D695" s="10" t="s">
        <v>1215</v>
      </c>
      <c r="E695" s="11" t="s">
        <v>1203</v>
      </c>
      <c r="F695" s="12">
        <v>371396.74</v>
      </c>
      <c r="G695" s="13">
        <v>43281</v>
      </c>
    </row>
    <row r="696" spans="1:7" ht="36.75" customHeight="1" x14ac:dyDescent="0.25">
      <c r="A696" s="7">
        <v>43166</v>
      </c>
      <c r="B696" s="8" t="s">
        <v>351</v>
      </c>
      <c r="C696" s="9" t="s">
        <v>1460</v>
      </c>
      <c r="D696" s="10" t="s">
        <v>1244</v>
      </c>
      <c r="E696" s="11" t="s">
        <v>1203</v>
      </c>
      <c r="F696" s="12">
        <v>1433369.6000000001</v>
      </c>
      <c r="G696" s="13">
        <v>43281</v>
      </c>
    </row>
    <row r="697" spans="1:7" ht="36.75" customHeight="1" x14ac:dyDescent="0.25">
      <c r="A697" s="7">
        <v>43166</v>
      </c>
      <c r="B697" s="8" t="s">
        <v>364</v>
      </c>
      <c r="C697" s="9" t="s">
        <v>1585</v>
      </c>
      <c r="D697" s="10" t="s">
        <v>1227</v>
      </c>
      <c r="E697" s="11" t="s">
        <v>1203</v>
      </c>
      <c r="F697" s="12">
        <v>769472.1</v>
      </c>
      <c r="G697" s="13">
        <v>43281</v>
      </c>
    </row>
    <row r="698" spans="1:7" ht="36.75" customHeight="1" x14ac:dyDescent="0.25">
      <c r="A698" s="7">
        <v>43166</v>
      </c>
      <c r="B698" s="8" t="s">
        <v>373</v>
      </c>
      <c r="C698" s="9" t="s">
        <v>1727</v>
      </c>
      <c r="D698" s="10" t="s">
        <v>1245</v>
      </c>
      <c r="E698" s="11" t="s">
        <v>1203</v>
      </c>
      <c r="F698" s="12">
        <v>252048</v>
      </c>
      <c r="G698" s="13">
        <v>43281</v>
      </c>
    </row>
    <row r="699" spans="1:7" ht="36.75" customHeight="1" x14ac:dyDescent="0.25">
      <c r="A699" s="7">
        <v>43166</v>
      </c>
      <c r="B699" s="8" t="s">
        <v>416</v>
      </c>
      <c r="C699" s="9" t="s">
        <v>1799</v>
      </c>
      <c r="D699" s="10" t="s">
        <v>1214</v>
      </c>
      <c r="E699" s="11" t="s">
        <v>1203</v>
      </c>
      <c r="F699" s="12">
        <v>1229765.32</v>
      </c>
      <c r="G699" s="13">
        <v>43281</v>
      </c>
    </row>
    <row r="700" spans="1:7" ht="36.75" customHeight="1" x14ac:dyDescent="0.25">
      <c r="A700" s="7">
        <v>43166</v>
      </c>
      <c r="B700" s="8" t="s">
        <v>428</v>
      </c>
      <c r="C700" s="9" t="s">
        <v>1610</v>
      </c>
      <c r="D700" s="10" t="s">
        <v>1278</v>
      </c>
      <c r="E700" s="11" t="s">
        <v>1203</v>
      </c>
      <c r="F700" s="12">
        <v>335056</v>
      </c>
      <c r="G700" s="13">
        <v>43281</v>
      </c>
    </row>
    <row r="701" spans="1:7" ht="36.75" customHeight="1" x14ac:dyDescent="0.25">
      <c r="A701" s="7">
        <v>43166</v>
      </c>
      <c r="B701" s="8" t="s">
        <v>453</v>
      </c>
      <c r="C701" s="9" t="s">
        <v>1722</v>
      </c>
      <c r="D701" s="10" t="s">
        <v>1227</v>
      </c>
      <c r="E701" s="11" t="s">
        <v>1203</v>
      </c>
      <c r="F701" s="12">
        <v>1272760.98</v>
      </c>
      <c r="G701" s="13">
        <v>43281</v>
      </c>
    </row>
    <row r="702" spans="1:7" ht="36.75" customHeight="1" x14ac:dyDescent="0.25">
      <c r="A702" s="7">
        <v>43166</v>
      </c>
      <c r="B702" s="8" t="s">
        <v>456</v>
      </c>
      <c r="C702" s="9" t="s">
        <v>1519</v>
      </c>
      <c r="D702" s="10" t="s">
        <v>1215</v>
      </c>
      <c r="E702" s="11" t="s">
        <v>1203</v>
      </c>
      <c r="F702" s="12">
        <v>254461.1</v>
      </c>
      <c r="G702" s="13">
        <v>43281</v>
      </c>
    </row>
    <row r="703" spans="1:7" ht="36.75" customHeight="1" x14ac:dyDescent="0.25">
      <c r="A703" s="7">
        <v>43166</v>
      </c>
      <c r="B703" s="8" t="s">
        <v>471</v>
      </c>
      <c r="C703" s="9" t="s">
        <v>1830</v>
      </c>
      <c r="D703" s="10" t="s">
        <v>1227</v>
      </c>
      <c r="E703" s="11" t="s">
        <v>1203</v>
      </c>
      <c r="F703" s="12">
        <v>538552</v>
      </c>
      <c r="G703" s="13">
        <v>43281</v>
      </c>
    </row>
    <row r="704" spans="1:7" ht="36.75" customHeight="1" x14ac:dyDescent="0.25">
      <c r="A704" s="7">
        <v>43166</v>
      </c>
      <c r="B704" s="8" t="s">
        <v>482</v>
      </c>
      <c r="C704" s="9" t="s">
        <v>1481</v>
      </c>
      <c r="D704" s="10" t="s">
        <v>1214</v>
      </c>
      <c r="E704" s="11" t="s">
        <v>1203</v>
      </c>
      <c r="F704" s="12">
        <v>679680</v>
      </c>
      <c r="G704" s="13">
        <v>43281</v>
      </c>
    </row>
    <row r="705" spans="1:7" ht="36.75" customHeight="1" x14ac:dyDescent="0.25">
      <c r="A705" s="7">
        <v>43166</v>
      </c>
      <c r="B705" s="8" t="s">
        <v>506</v>
      </c>
      <c r="C705" s="9" t="s">
        <v>1716</v>
      </c>
      <c r="D705" s="10" t="s">
        <v>1215</v>
      </c>
      <c r="E705" s="11" t="s">
        <v>1203</v>
      </c>
      <c r="F705" s="12">
        <v>1574627.4</v>
      </c>
      <c r="G705" s="13">
        <v>43281</v>
      </c>
    </row>
    <row r="706" spans="1:7" ht="36.75" customHeight="1" x14ac:dyDescent="0.25">
      <c r="A706" s="7">
        <v>43166</v>
      </c>
      <c r="B706" s="8" t="s">
        <v>516</v>
      </c>
      <c r="C706" s="9" t="s">
        <v>1719</v>
      </c>
      <c r="D706" s="10" t="s">
        <v>1214</v>
      </c>
      <c r="E706" s="11" t="s">
        <v>1203</v>
      </c>
      <c r="F706" s="12">
        <v>913853.36</v>
      </c>
      <c r="G706" s="13">
        <v>43281</v>
      </c>
    </row>
    <row r="707" spans="1:7" ht="36.75" customHeight="1" x14ac:dyDescent="0.25">
      <c r="A707" s="7">
        <v>43166</v>
      </c>
      <c r="B707" s="8" t="s">
        <v>523</v>
      </c>
      <c r="C707" s="9" t="s">
        <v>1515</v>
      </c>
      <c r="D707" s="10" t="s">
        <v>1244</v>
      </c>
      <c r="E707" s="11" t="s">
        <v>1203</v>
      </c>
      <c r="F707" s="12">
        <v>675007.2</v>
      </c>
      <c r="G707" s="13">
        <v>43281</v>
      </c>
    </row>
    <row r="708" spans="1:7" ht="36.75" customHeight="1" x14ac:dyDescent="0.25">
      <c r="A708" s="7">
        <v>43166</v>
      </c>
      <c r="B708" s="8" t="s">
        <v>591</v>
      </c>
      <c r="C708" s="9" t="s">
        <v>1895</v>
      </c>
      <c r="D708" s="10" t="s">
        <v>1243</v>
      </c>
      <c r="E708" s="11" t="s">
        <v>1203</v>
      </c>
      <c r="F708" s="12">
        <v>271928.25</v>
      </c>
      <c r="G708" s="13">
        <v>43281</v>
      </c>
    </row>
    <row r="709" spans="1:7" ht="36.75" customHeight="1" x14ac:dyDescent="0.25">
      <c r="A709" s="7">
        <v>43166</v>
      </c>
      <c r="B709" s="8" t="s">
        <v>617</v>
      </c>
      <c r="C709" s="9" t="s">
        <v>1913</v>
      </c>
      <c r="D709" s="10" t="s">
        <v>1236</v>
      </c>
      <c r="E709" s="11" t="s">
        <v>1203</v>
      </c>
      <c r="F709" s="12">
        <v>1058364.8</v>
      </c>
      <c r="G709" s="13">
        <v>43281</v>
      </c>
    </row>
    <row r="710" spans="1:7" ht="36.75" customHeight="1" x14ac:dyDescent="0.25">
      <c r="A710" s="7">
        <v>43166</v>
      </c>
      <c r="B710" s="8" t="s">
        <v>713</v>
      </c>
      <c r="C710" s="9" t="s">
        <v>1576</v>
      </c>
      <c r="D710" s="10" t="s">
        <v>1259</v>
      </c>
      <c r="E710" s="11" t="s">
        <v>1203</v>
      </c>
      <c r="F710" s="12">
        <v>746628.44</v>
      </c>
      <c r="G710" s="13">
        <v>43281</v>
      </c>
    </row>
    <row r="711" spans="1:7" ht="36.75" customHeight="1" x14ac:dyDescent="0.25">
      <c r="A711" s="7">
        <v>43166</v>
      </c>
      <c r="B711" s="8" t="s">
        <v>725</v>
      </c>
      <c r="C711" s="9" t="s">
        <v>1997</v>
      </c>
      <c r="D711" s="10" t="s">
        <v>1244</v>
      </c>
      <c r="E711" s="11" t="s">
        <v>1203</v>
      </c>
      <c r="F711" s="12">
        <v>853989.6</v>
      </c>
      <c r="G711" s="13">
        <v>43281</v>
      </c>
    </row>
    <row r="712" spans="1:7" ht="36.75" customHeight="1" x14ac:dyDescent="0.25">
      <c r="A712" s="7">
        <v>43166</v>
      </c>
      <c r="B712" s="8" t="s">
        <v>754</v>
      </c>
      <c r="C712" s="9" t="s">
        <v>2042</v>
      </c>
      <c r="D712" s="10" t="s">
        <v>1214</v>
      </c>
      <c r="E712" s="11" t="s">
        <v>1203</v>
      </c>
      <c r="F712" s="12">
        <v>615960</v>
      </c>
      <c r="G712" s="13">
        <v>43281</v>
      </c>
    </row>
    <row r="713" spans="1:7" ht="36.75" customHeight="1" x14ac:dyDescent="0.25">
      <c r="A713" s="7">
        <v>43166</v>
      </c>
      <c r="B713" s="8" t="s">
        <v>765</v>
      </c>
      <c r="C713" s="9" t="s">
        <v>1494</v>
      </c>
      <c r="D713" s="10" t="s">
        <v>1253</v>
      </c>
      <c r="E713" s="11" t="s">
        <v>1203</v>
      </c>
      <c r="F713" s="12">
        <v>1377886.94</v>
      </c>
      <c r="G713" s="13">
        <v>43281</v>
      </c>
    </row>
    <row r="714" spans="1:7" ht="36.75" customHeight="1" x14ac:dyDescent="0.25">
      <c r="A714" s="7">
        <v>43166</v>
      </c>
      <c r="B714" s="8" t="s">
        <v>778</v>
      </c>
      <c r="C714" s="9" t="s">
        <v>1621</v>
      </c>
      <c r="D714" s="10" t="s">
        <v>1214</v>
      </c>
      <c r="E714" s="11" t="s">
        <v>1203</v>
      </c>
      <c r="F714" s="12">
        <v>1401882.48</v>
      </c>
      <c r="G714" s="13">
        <v>43281</v>
      </c>
    </row>
    <row r="715" spans="1:7" ht="36.75" customHeight="1" x14ac:dyDescent="0.25">
      <c r="A715" s="7">
        <v>43166</v>
      </c>
      <c r="B715" s="8" t="s">
        <v>803</v>
      </c>
      <c r="C715" s="9" t="s">
        <v>1564</v>
      </c>
      <c r="D715" s="10" t="s">
        <v>1220</v>
      </c>
      <c r="E715" s="11" t="s">
        <v>1203</v>
      </c>
      <c r="F715" s="12">
        <v>174120.8</v>
      </c>
      <c r="G715" s="13">
        <v>43281</v>
      </c>
    </row>
    <row r="716" spans="1:7" ht="36.75" customHeight="1" x14ac:dyDescent="0.25">
      <c r="A716" s="7">
        <v>43166</v>
      </c>
      <c r="B716" s="8" t="s">
        <v>806</v>
      </c>
      <c r="C716" s="9" t="s">
        <v>2064</v>
      </c>
      <c r="D716" s="10" t="s">
        <v>1216</v>
      </c>
      <c r="E716" s="11" t="s">
        <v>1203</v>
      </c>
      <c r="F716" s="12">
        <v>1394654.58</v>
      </c>
      <c r="G716" s="13">
        <v>43281</v>
      </c>
    </row>
    <row r="717" spans="1:7" ht="36.75" customHeight="1" x14ac:dyDescent="0.25">
      <c r="A717" s="7">
        <v>43166</v>
      </c>
      <c r="B717" s="8" t="s">
        <v>808</v>
      </c>
      <c r="C717" s="9" t="s">
        <v>2068</v>
      </c>
      <c r="D717" s="10" t="s">
        <v>1220</v>
      </c>
      <c r="E717" s="11" t="s">
        <v>1203</v>
      </c>
      <c r="F717" s="12">
        <v>271872</v>
      </c>
      <c r="G717" s="13">
        <v>43281</v>
      </c>
    </row>
    <row r="718" spans="1:7" ht="36.75" customHeight="1" x14ac:dyDescent="0.25">
      <c r="A718" s="7">
        <v>43166</v>
      </c>
      <c r="B718" s="8" t="s">
        <v>808</v>
      </c>
      <c r="C718" s="9" t="s">
        <v>2067</v>
      </c>
      <c r="D718" s="10" t="s">
        <v>1215</v>
      </c>
      <c r="E718" s="11" t="s">
        <v>1203</v>
      </c>
      <c r="F718" s="12">
        <v>321488.64000000001</v>
      </c>
      <c r="G718" s="13">
        <v>43281</v>
      </c>
    </row>
    <row r="719" spans="1:7" ht="36.75" customHeight="1" x14ac:dyDescent="0.25">
      <c r="A719" s="7">
        <v>43166</v>
      </c>
      <c r="B719" s="8" t="s">
        <v>842</v>
      </c>
      <c r="C719" s="9" t="s">
        <v>2092</v>
      </c>
      <c r="D719" s="10" t="s">
        <v>1243</v>
      </c>
      <c r="E719" s="11" t="s">
        <v>1203</v>
      </c>
      <c r="F719" s="12">
        <v>476047.42</v>
      </c>
      <c r="G719" s="13">
        <v>43281</v>
      </c>
    </row>
    <row r="720" spans="1:7" ht="36.75" customHeight="1" x14ac:dyDescent="0.25">
      <c r="A720" s="7">
        <v>43166</v>
      </c>
      <c r="B720" s="8" t="s">
        <v>885</v>
      </c>
      <c r="C720" s="9" t="s">
        <v>2115</v>
      </c>
      <c r="D720" s="10" t="s">
        <v>1255</v>
      </c>
      <c r="E720" s="11" t="s">
        <v>1203</v>
      </c>
      <c r="F720" s="12">
        <v>1336137.6000000001</v>
      </c>
      <c r="G720" s="13">
        <v>43281</v>
      </c>
    </row>
    <row r="721" spans="1:7" ht="36.75" customHeight="1" x14ac:dyDescent="0.25">
      <c r="A721" s="7">
        <v>43166</v>
      </c>
      <c r="B721" s="8" t="s">
        <v>890</v>
      </c>
      <c r="C721" s="9" t="s">
        <v>1496</v>
      </c>
      <c r="D721" s="10" t="s">
        <v>1215</v>
      </c>
      <c r="E721" s="11" t="s">
        <v>1203</v>
      </c>
      <c r="F721" s="12">
        <v>642381.38</v>
      </c>
      <c r="G721" s="13">
        <v>43281</v>
      </c>
    </row>
    <row r="722" spans="1:7" ht="36.75" customHeight="1" x14ac:dyDescent="0.25">
      <c r="A722" s="7">
        <v>43166</v>
      </c>
      <c r="B722" s="8" t="s">
        <v>896</v>
      </c>
      <c r="C722" s="9" t="s">
        <v>1967</v>
      </c>
      <c r="D722" s="10" t="s">
        <v>1244</v>
      </c>
      <c r="E722" s="11" t="s">
        <v>1203</v>
      </c>
      <c r="F722" s="12">
        <v>1313292.8</v>
      </c>
      <c r="G722" s="13">
        <v>43281</v>
      </c>
    </row>
    <row r="723" spans="1:7" ht="36.75" customHeight="1" x14ac:dyDescent="0.25">
      <c r="A723" s="7">
        <v>43166</v>
      </c>
      <c r="B723" s="8" t="s">
        <v>898</v>
      </c>
      <c r="C723" s="9" t="s">
        <v>1498</v>
      </c>
      <c r="D723" s="10" t="s">
        <v>1215</v>
      </c>
      <c r="E723" s="11" t="s">
        <v>1203</v>
      </c>
      <c r="F723" s="12">
        <v>552579.83999999997</v>
      </c>
      <c r="G723" s="13">
        <v>43281</v>
      </c>
    </row>
    <row r="724" spans="1:7" ht="36.75" customHeight="1" x14ac:dyDescent="0.25">
      <c r="A724" s="7">
        <v>43166</v>
      </c>
      <c r="B724" s="8" t="s">
        <v>900</v>
      </c>
      <c r="C724" s="9" t="s">
        <v>2127</v>
      </c>
      <c r="D724" s="10" t="s">
        <v>1244</v>
      </c>
      <c r="E724" s="11" t="s">
        <v>1203</v>
      </c>
      <c r="F724" s="12">
        <v>607747.19999999995</v>
      </c>
      <c r="G724" s="13">
        <v>43281</v>
      </c>
    </row>
    <row r="725" spans="1:7" ht="36.75" customHeight="1" x14ac:dyDescent="0.25">
      <c r="A725" s="7">
        <v>43166</v>
      </c>
      <c r="B725" s="8" t="s">
        <v>902</v>
      </c>
      <c r="C725" s="9" t="s">
        <v>2129</v>
      </c>
      <c r="D725" s="10" t="s">
        <v>1215</v>
      </c>
      <c r="E725" s="11" t="s">
        <v>1203</v>
      </c>
      <c r="F725" s="12">
        <v>595433.9</v>
      </c>
      <c r="G725" s="13">
        <v>43281</v>
      </c>
    </row>
    <row r="726" spans="1:7" ht="36.75" customHeight="1" x14ac:dyDescent="0.25">
      <c r="A726" s="7">
        <v>43166</v>
      </c>
      <c r="B726" s="8" t="s">
        <v>914</v>
      </c>
      <c r="C726" s="9" t="s">
        <v>1493</v>
      </c>
      <c r="D726" s="10" t="s">
        <v>1216</v>
      </c>
      <c r="E726" s="11" t="s">
        <v>1203</v>
      </c>
      <c r="F726" s="12">
        <v>1632705.38</v>
      </c>
      <c r="G726" s="13">
        <v>43281</v>
      </c>
    </row>
    <row r="727" spans="1:7" ht="36.75" customHeight="1" x14ac:dyDescent="0.25">
      <c r="A727" s="7">
        <v>43166</v>
      </c>
      <c r="B727" s="8" t="s">
        <v>917</v>
      </c>
      <c r="C727" s="9" t="s">
        <v>2134</v>
      </c>
      <c r="D727" s="10" t="s">
        <v>1215</v>
      </c>
      <c r="E727" s="11" t="s">
        <v>1203</v>
      </c>
      <c r="F727" s="12">
        <v>1289055.6000000001</v>
      </c>
      <c r="G727" s="13">
        <v>43281</v>
      </c>
    </row>
    <row r="728" spans="1:7" ht="36.75" customHeight="1" x14ac:dyDescent="0.25">
      <c r="A728" s="7">
        <v>43166</v>
      </c>
      <c r="B728" s="8" t="s">
        <v>919</v>
      </c>
      <c r="C728" s="9" t="s">
        <v>2137</v>
      </c>
      <c r="D728" s="10" t="s">
        <v>1214</v>
      </c>
      <c r="E728" s="11" t="s">
        <v>1203</v>
      </c>
      <c r="F728" s="12">
        <v>1062698.56</v>
      </c>
      <c r="G728" s="13">
        <v>43281</v>
      </c>
    </row>
    <row r="729" spans="1:7" ht="36.75" customHeight="1" x14ac:dyDescent="0.25">
      <c r="A729" s="7">
        <v>43166</v>
      </c>
      <c r="B729" s="8" t="s">
        <v>919</v>
      </c>
      <c r="C729" s="9" t="s">
        <v>2138</v>
      </c>
      <c r="D729" s="10" t="s">
        <v>1218</v>
      </c>
      <c r="E729" s="11" t="s">
        <v>1203</v>
      </c>
      <c r="F729" s="12">
        <v>1275485.6000000001</v>
      </c>
      <c r="G729" s="13">
        <v>43281</v>
      </c>
    </row>
    <row r="730" spans="1:7" ht="36.75" customHeight="1" x14ac:dyDescent="0.25">
      <c r="A730" s="7">
        <v>43167</v>
      </c>
      <c r="B730" s="8" t="s">
        <v>23</v>
      </c>
      <c r="C730" s="9" t="s">
        <v>1474</v>
      </c>
      <c r="D730" s="10" t="s">
        <v>1222</v>
      </c>
      <c r="E730" s="11" t="s">
        <v>1203</v>
      </c>
      <c r="F730" s="12">
        <v>173318.39999999999</v>
      </c>
      <c r="G730" s="13">
        <v>43281</v>
      </c>
    </row>
    <row r="731" spans="1:7" ht="36.75" customHeight="1" x14ac:dyDescent="0.25">
      <c r="A731" s="7">
        <v>43167</v>
      </c>
      <c r="B731" s="8" t="s">
        <v>25</v>
      </c>
      <c r="C731" s="9" t="s">
        <v>1478</v>
      </c>
      <c r="D731" s="10" t="s">
        <v>1224</v>
      </c>
      <c r="E731" s="11" t="s">
        <v>1203</v>
      </c>
      <c r="F731" s="12">
        <v>543018.06999999995</v>
      </c>
      <c r="G731" s="13">
        <v>43281</v>
      </c>
    </row>
    <row r="732" spans="1:7" ht="36.75" customHeight="1" x14ac:dyDescent="0.25">
      <c r="A732" s="7">
        <v>43167</v>
      </c>
      <c r="B732" s="8" t="s">
        <v>64</v>
      </c>
      <c r="C732" s="9" t="s">
        <v>1535</v>
      </c>
      <c r="D732" s="10" t="s">
        <v>1215</v>
      </c>
      <c r="E732" s="11" t="s">
        <v>1203</v>
      </c>
      <c r="F732" s="12">
        <v>2294643.34</v>
      </c>
      <c r="G732" s="13">
        <v>43281</v>
      </c>
    </row>
    <row r="733" spans="1:7" ht="36.75" customHeight="1" x14ac:dyDescent="0.25">
      <c r="A733" s="7">
        <v>43167</v>
      </c>
      <c r="B733" s="8" t="s">
        <v>73</v>
      </c>
      <c r="C733" s="9" t="s">
        <v>1545</v>
      </c>
      <c r="D733" s="10" t="s">
        <v>1215</v>
      </c>
      <c r="E733" s="11" t="s">
        <v>1203</v>
      </c>
      <c r="F733" s="12">
        <v>1014647.78</v>
      </c>
      <c r="G733" s="13">
        <v>43281</v>
      </c>
    </row>
    <row r="734" spans="1:7" ht="36.75" customHeight="1" x14ac:dyDescent="0.25">
      <c r="A734" s="7">
        <v>43167</v>
      </c>
      <c r="B734" s="8" t="s">
        <v>79</v>
      </c>
      <c r="C734" s="9" t="s">
        <v>1551</v>
      </c>
      <c r="D734" s="10" t="s">
        <v>1215</v>
      </c>
      <c r="E734" s="11" t="s">
        <v>1203</v>
      </c>
      <c r="F734" s="12">
        <v>1394426.06</v>
      </c>
      <c r="G734" s="13">
        <v>43281</v>
      </c>
    </row>
    <row r="735" spans="1:7" ht="36.75" customHeight="1" x14ac:dyDescent="0.25">
      <c r="A735" s="7">
        <v>43167</v>
      </c>
      <c r="B735" s="8" t="s">
        <v>82</v>
      </c>
      <c r="C735" s="9" t="s">
        <v>1554</v>
      </c>
      <c r="D735" s="10" t="s">
        <v>1244</v>
      </c>
      <c r="E735" s="11" t="s">
        <v>1203</v>
      </c>
      <c r="F735" s="12">
        <v>583344.80000000005</v>
      </c>
      <c r="G735" s="13">
        <v>43281</v>
      </c>
    </row>
    <row r="736" spans="1:7" ht="36.75" customHeight="1" x14ac:dyDescent="0.25">
      <c r="A736" s="7">
        <v>43167</v>
      </c>
      <c r="B736" s="8" t="s">
        <v>100</v>
      </c>
      <c r="C736" s="9" t="s">
        <v>1565</v>
      </c>
      <c r="D736" s="10" t="s">
        <v>1215</v>
      </c>
      <c r="E736" s="11" t="s">
        <v>1203</v>
      </c>
      <c r="F736" s="12">
        <v>232896.6</v>
      </c>
      <c r="G736" s="13">
        <v>43281</v>
      </c>
    </row>
    <row r="737" spans="1:7" ht="36.75" customHeight="1" x14ac:dyDescent="0.25">
      <c r="A737" s="7">
        <v>43167</v>
      </c>
      <c r="B737" s="8" t="s">
        <v>105</v>
      </c>
      <c r="C737" s="9" t="s">
        <v>1571</v>
      </c>
      <c r="D737" s="10" t="s">
        <v>1216</v>
      </c>
      <c r="E737" s="11" t="s">
        <v>1203</v>
      </c>
      <c r="F737" s="12">
        <v>656964.64</v>
      </c>
      <c r="G737" s="13">
        <v>43281</v>
      </c>
    </row>
    <row r="738" spans="1:7" ht="36.75" customHeight="1" x14ac:dyDescent="0.25">
      <c r="A738" s="7">
        <v>43167</v>
      </c>
      <c r="B738" s="8" t="s">
        <v>123</v>
      </c>
      <c r="C738" s="9" t="s">
        <v>1464</v>
      </c>
      <c r="D738" s="10" t="s">
        <v>1227</v>
      </c>
      <c r="E738" s="11" t="s">
        <v>1203</v>
      </c>
      <c r="F738" s="12">
        <f>15636*50.74</f>
        <v>793370.64</v>
      </c>
      <c r="G738" s="13">
        <v>43281</v>
      </c>
    </row>
    <row r="739" spans="1:7" ht="36.75" customHeight="1" x14ac:dyDescent="0.25">
      <c r="A739" s="7">
        <v>43167</v>
      </c>
      <c r="B739" s="8" t="s">
        <v>194</v>
      </c>
      <c r="C739" s="9" t="s">
        <v>1642</v>
      </c>
      <c r="D739" s="10" t="s">
        <v>1215</v>
      </c>
      <c r="E739" s="11" t="s">
        <v>1203</v>
      </c>
      <c r="F739" s="12">
        <v>719391.72</v>
      </c>
      <c r="G739" s="13">
        <v>43281</v>
      </c>
    </row>
    <row r="740" spans="1:7" ht="36.75" customHeight="1" x14ac:dyDescent="0.25">
      <c r="A740" s="7">
        <v>43167</v>
      </c>
      <c r="B740" s="8" t="s">
        <v>202</v>
      </c>
      <c r="C740" s="9" t="s">
        <v>1464</v>
      </c>
      <c r="D740" s="10" t="s">
        <v>1214</v>
      </c>
      <c r="E740" s="11" t="s">
        <v>1203</v>
      </c>
      <c r="F740" s="12">
        <v>689604.98</v>
      </c>
      <c r="G740" s="13">
        <v>43281</v>
      </c>
    </row>
    <row r="741" spans="1:7" ht="36.75" customHeight="1" x14ac:dyDescent="0.25">
      <c r="A741" s="7">
        <v>43167</v>
      </c>
      <c r="B741" s="8" t="s">
        <v>247</v>
      </c>
      <c r="C741" s="9" t="s">
        <v>1677</v>
      </c>
      <c r="D741" s="10" t="s">
        <v>1263</v>
      </c>
      <c r="E741" s="11" t="s">
        <v>1203</v>
      </c>
      <c r="F741" s="12">
        <v>522092.01</v>
      </c>
      <c r="G741" s="13">
        <v>43281</v>
      </c>
    </row>
    <row r="742" spans="1:7" ht="36.75" customHeight="1" x14ac:dyDescent="0.25">
      <c r="A742" s="7">
        <v>43167</v>
      </c>
      <c r="B742" s="8" t="s">
        <v>249</v>
      </c>
      <c r="C742" s="9" t="s">
        <v>1608</v>
      </c>
      <c r="D742" s="10" t="s">
        <v>1214</v>
      </c>
      <c r="E742" s="11" t="s">
        <v>1203</v>
      </c>
      <c r="F742" s="12">
        <v>26384.799999999999</v>
      </c>
      <c r="G742" s="13">
        <v>43281</v>
      </c>
    </row>
    <row r="743" spans="1:7" ht="36.75" customHeight="1" x14ac:dyDescent="0.25">
      <c r="A743" s="7">
        <v>43167</v>
      </c>
      <c r="B743" s="8" t="s">
        <v>267</v>
      </c>
      <c r="C743" s="9" t="s">
        <v>1692</v>
      </c>
      <c r="D743" s="10" t="s">
        <v>1215</v>
      </c>
      <c r="E743" s="11" t="s">
        <v>1203</v>
      </c>
      <c r="F743" s="12">
        <v>699088.64</v>
      </c>
      <c r="G743" s="13">
        <v>43281</v>
      </c>
    </row>
    <row r="744" spans="1:7" ht="36.75" customHeight="1" x14ac:dyDescent="0.25">
      <c r="A744" s="7">
        <v>43167</v>
      </c>
      <c r="B744" s="8" t="s">
        <v>270</v>
      </c>
      <c r="C744" s="9" t="s">
        <v>1694</v>
      </c>
      <c r="D744" s="10" t="s">
        <v>1215</v>
      </c>
      <c r="E744" s="11" t="s">
        <v>1203</v>
      </c>
      <c r="F744" s="12">
        <v>577855.43999999994</v>
      </c>
      <c r="G744" s="13">
        <v>43281</v>
      </c>
    </row>
    <row r="745" spans="1:7" ht="36.75" customHeight="1" x14ac:dyDescent="0.25">
      <c r="A745" s="7">
        <v>43167</v>
      </c>
      <c r="B745" s="8" t="s">
        <v>284</v>
      </c>
      <c r="C745" s="9" t="s">
        <v>1615</v>
      </c>
      <c r="D745" s="10" t="s">
        <v>1215</v>
      </c>
      <c r="E745" s="11" t="s">
        <v>1203</v>
      </c>
      <c r="F745" s="12">
        <v>520389.44</v>
      </c>
      <c r="G745" s="13">
        <v>43281</v>
      </c>
    </row>
    <row r="746" spans="1:7" ht="36.75" customHeight="1" x14ac:dyDescent="0.25">
      <c r="A746" s="7">
        <v>43167</v>
      </c>
      <c r="B746" s="8" t="s">
        <v>294</v>
      </c>
      <c r="C746" s="9" t="s">
        <v>1537</v>
      </c>
      <c r="D746" s="10" t="s">
        <v>1214</v>
      </c>
      <c r="E746" s="11" t="s">
        <v>1203</v>
      </c>
      <c r="F746" s="12">
        <f>19278*47.2</f>
        <v>909921.60000000009</v>
      </c>
      <c r="G746" s="13">
        <v>43281</v>
      </c>
    </row>
    <row r="747" spans="1:7" ht="36.75" customHeight="1" x14ac:dyDescent="0.25">
      <c r="A747" s="7">
        <v>43167</v>
      </c>
      <c r="B747" s="8" t="s">
        <v>305</v>
      </c>
      <c r="C747" s="9" t="s">
        <v>1719</v>
      </c>
      <c r="D747" s="10" t="s">
        <v>1215</v>
      </c>
      <c r="E747" s="11" t="s">
        <v>1203</v>
      </c>
      <c r="F747" s="12">
        <v>2013021</v>
      </c>
      <c r="G747" s="13">
        <v>43281</v>
      </c>
    </row>
    <row r="748" spans="1:7" ht="36.75" customHeight="1" x14ac:dyDescent="0.25">
      <c r="A748" s="7">
        <v>43167</v>
      </c>
      <c r="B748" s="8" t="s">
        <v>328</v>
      </c>
      <c r="C748" s="9" t="s">
        <v>1537</v>
      </c>
      <c r="D748" s="10" t="s">
        <v>1214</v>
      </c>
      <c r="E748" s="11" t="s">
        <v>1203</v>
      </c>
      <c r="F748" s="12">
        <v>1916646.86</v>
      </c>
      <c r="G748" s="13">
        <v>43281</v>
      </c>
    </row>
    <row r="749" spans="1:7" ht="36.75" customHeight="1" x14ac:dyDescent="0.25">
      <c r="A749" s="7">
        <v>43167</v>
      </c>
      <c r="B749" s="8" t="s">
        <v>336</v>
      </c>
      <c r="C749" s="9" t="s">
        <v>1730</v>
      </c>
      <c r="D749" s="10" t="s">
        <v>1213</v>
      </c>
      <c r="E749" s="11" t="s">
        <v>1203</v>
      </c>
      <c r="F749" s="12">
        <v>620707.36</v>
      </c>
      <c r="G749" s="13">
        <v>43281</v>
      </c>
    </row>
    <row r="750" spans="1:7" ht="36.75" customHeight="1" x14ac:dyDescent="0.25">
      <c r="A750" s="7">
        <v>43167</v>
      </c>
      <c r="B750" s="8" t="s">
        <v>355</v>
      </c>
      <c r="C750" s="9" t="s">
        <v>1747</v>
      </c>
      <c r="D750" s="10" t="s">
        <v>1215</v>
      </c>
      <c r="E750" s="11" t="s">
        <v>1203</v>
      </c>
      <c r="F750" s="12">
        <v>828277.4</v>
      </c>
      <c r="G750" s="13">
        <v>43281</v>
      </c>
    </row>
    <row r="751" spans="1:7" ht="36.75" customHeight="1" x14ac:dyDescent="0.25">
      <c r="A751" s="7">
        <v>43167</v>
      </c>
      <c r="B751" s="8" t="s">
        <v>362</v>
      </c>
      <c r="C751" s="9" t="s">
        <v>1753</v>
      </c>
      <c r="D751" s="10" t="s">
        <v>1215</v>
      </c>
      <c r="E751" s="11" t="s">
        <v>1203</v>
      </c>
      <c r="F751" s="12">
        <v>4064268.1</v>
      </c>
      <c r="G751" s="13">
        <v>43281</v>
      </c>
    </row>
    <row r="752" spans="1:7" ht="36.75" customHeight="1" x14ac:dyDescent="0.25">
      <c r="A752" s="7">
        <v>43167</v>
      </c>
      <c r="B752" s="8" t="s">
        <v>396</v>
      </c>
      <c r="C752" s="9" t="s">
        <v>1517</v>
      </c>
      <c r="D752" s="10" t="s">
        <v>1215</v>
      </c>
      <c r="E752" s="11" t="s">
        <v>1203</v>
      </c>
      <c r="F752" s="12">
        <v>1541931.96</v>
      </c>
      <c r="G752" s="13">
        <v>43281</v>
      </c>
    </row>
    <row r="753" spans="1:7" ht="36.75" customHeight="1" x14ac:dyDescent="0.25">
      <c r="A753" s="7">
        <v>43167</v>
      </c>
      <c r="B753" s="8" t="s">
        <v>402</v>
      </c>
      <c r="C753" s="9" t="s">
        <v>1793</v>
      </c>
      <c r="D753" s="10" t="s">
        <v>1247</v>
      </c>
      <c r="E753" s="11" t="s">
        <v>1203</v>
      </c>
      <c r="F753" s="12">
        <v>1014882</v>
      </c>
      <c r="G753" s="13">
        <v>43281</v>
      </c>
    </row>
    <row r="754" spans="1:7" ht="36.75" customHeight="1" x14ac:dyDescent="0.25">
      <c r="A754" s="7">
        <v>43167</v>
      </c>
      <c r="B754" s="8" t="s">
        <v>423</v>
      </c>
      <c r="C754" s="9" t="s">
        <v>1805</v>
      </c>
      <c r="D754" s="10" t="s">
        <v>1227</v>
      </c>
      <c r="E754" s="11" t="s">
        <v>1203</v>
      </c>
      <c r="F754" s="12">
        <v>1003377.6</v>
      </c>
      <c r="G754" s="13">
        <v>43281</v>
      </c>
    </row>
    <row r="755" spans="1:7" ht="36.75" customHeight="1" x14ac:dyDescent="0.25">
      <c r="A755" s="7">
        <v>43167</v>
      </c>
      <c r="B755" s="8" t="s">
        <v>472</v>
      </c>
      <c r="C755" s="9" t="s">
        <v>1680</v>
      </c>
      <c r="D755" s="10" t="s">
        <v>1215</v>
      </c>
      <c r="E755" s="11" t="s">
        <v>1203</v>
      </c>
      <c r="F755" s="12">
        <v>1111904.56</v>
      </c>
      <c r="G755" s="13">
        <v>43281</v>
      </c>
    </row>
    <row r="756" spans="1:7" ht="36.75" customHeight="1" x14ac:dyDescent="0.25">
      <c r="A756" s="7">
        <v>43167</v>
      </c>
      <c r="B756" s="8" t="s">
        <v>513</v>
      </c>
      <c r="C756" s="9" t="s">
        <v>1471</v>
      </c>
      <c r="D756" s="10" t="s">
        <v>1213</v>
      </c>
      <c r="E756" s="11" t="s">
        <v>1203</v>
      </c>
      <c r="F756" s="12">
        <v>320776.18</v>
      </c>
      <c r="G756" s="13">
        <v>43281</v>
      </c>
    </row>
    <row r="757" spans="1:7" ht="36.75" customHeight="1" x14ac:dyDescent="0.25">
      <c r="A757" s="7">
        <v>43167</v>
      </c>
      <c r="B757" s="8" t="s">
        <v>540</v>
      </c>
      <c r="C757" s="9" t="s">
        <v>1791</v>
      </c>
      <c r="D757" s="10" t="s">
        <v>1244</v>
      </c>
      <c r="E757" s="11" t="s">
        <v>1203</v>
      </c>
      <c r="F757" s="12">
        <v>224294.39999999999</v>
      </c>
      <c r="G757" s="13">
        <v>43281</v>
      </c>
    </row>
    <row r="758" spans="1:7" ht="36.75" customHeight="1" x14ac:dyDescent="0.25">
      <c r="A758" s="7">
        <v>43167</v>
      </c>
      <c r="B758" s="8" t="s">
        <v>541</v>
      </c>
      <c r="C758" s="9" t="s">
        <v>1799</v>
      </c>
      <c r="D758" s="10" t="s">
        <v>1215</v>
      </c>
      <c r="E758" s="11" t="s">
        <v>1203</v>
      </c>
      <c r="F758" s="12">
        <v>375924.4</v>
      </c>
      <c r="G758" s="13">
        <v>43281</v>
      </c>
    </row>
    <row r="759" spans="1:7" ht="36.75" customHeight="1" x14ac:dyDescent="0.25">
      <c r="A759" s="7">
        <v>43167</v>
      </c>
      <c r="B759" s="8" t="s">
        <v>549</v>
      </c>
      <c r="C759" s="9" t="s">
        <v>1610</v>
      </c>
      <c r="D759" s="10" t="s">
        <v>1282</v>
      </c>
      <c r="E759" s="11" t="s">
        <v>1203</v>
      </c>
      <c r="F759" s="12">
        <v>634016.16</v>
      </c>
      <c r="G759" s="13">
        <v>43281</v>
      </c>
    </row>
    <row r="760" spans="1:7" ht="36.75" customHeight="1" x14ac:dyDescent="0.25">
      <c r="A760" s="7">
        <v>43167</v>
      </c>
      <c r="B760" s="8" t="s">
        <v>549</v>
      </c>
      <c r="C760" s="9" t="s">
        <v>1866</v>
      </c>
      <c r="D760" s="10" t="s">
        <v>1218</v>
      </c>
      <c r="E760" s="11" t="s">
        <v>1203</v>
      </c>
      <c r="F760" s="12">
        <v>774944.98</v>
      </c>
      <c r="G760" s="13">
        <v>43281</v>
      </c>
    </row>
    <row r="761" spans="1:7" ht="36.75" customHeight="1" x14ac:dyDescent="0.25">
      <c r="A761" s="7">
        <v>43167</v>
      </c>
      <c r="B761" s="8" t="s">
        <v>566</v>
      </c>
      <c r="C761" s="9" t="s">
        <v>1785</v>
      </c>
      <c r="D761" s="10" t="s">
        <v>1227</v>
      </c>
      <c r="E761" s="11" t="s">
        <v>1203</v>
      </c>
      <c r="F761" s="12">
        <v>1530547.32</v>
      </c>
      <c r="G761" s="13">
        <v>43281</v>
      </c>
    </row>
    <row r="762" spans="1:7" ht="36.75" customHeight="1" x14ac:dyDescent="0.25">
      <c r="A762" s="7">
        <v>43167</v>
      </c>
      <c r="B762" s="8" t="s">
        <v>591</v>
      </c>
      <c r="C762" s="9" t="s">
        <v>1889</v>
      </c>
      <c r="D762" s="10" t="s">
        <v>1244</v>
      </c>
      <c r="E762" s="11" t="s">
        <v>1203</v>
      </c>
      <c r="F762" s="12">
        <v>916199.2</v>
      </c>
      <c r="G762" s="13">
        <v>43281</v>
      </c>
    </row>
    <row r="763" spans="1:7" ht="36.75" customHeight="1" x14ac:dyDescent="0.25">
      <c r="A763" s="7">
        <v>43167</v>
      </c>
      <c r="B763" s="8" t="s">
        <v>593</v>
      </c>
      <c r="C763" s="9" t="s">
        <v>1901</v>
      </c>
      <c r="D763" s="10" t="s">
        <v>1234</v>
      </c>
      <c r="E763" s="11" t="s">
        <v>1203</v>
      </c>
      <c r="F763" s="12">
        <v>287633.02</v>
      </c>
      <c r="G763" s="13">
        <v>43281</v>
      </c>
    </row>
    <row r="764" spans="1:7" ht="36.75" customHeight="1" x14ac:dyDescent="0.25">
      <c r="A764" s="7">
        <v>43167</v>
      </c>
      <c r="B764" s="8" t="s">
        <v>643</v>
      </c>
      <c r="C764" s="9" t="s">
        <v>1930</v>
      </c>
      <c r="D764" s="10" t="s">
        <v>1216</v>
      </c>
      <c r="E764" s="11" t="s">
        <v>1203</v>
      </c>
      <c r="F764" s="12">
        <v>1148016.8799999999</v>
      </c>
      <c r="G764" s="13">
        <v>43281</v>
      </c>
    </row>
    <row r="765" spans="1:7" ht="36.75" customHeight="1" x14ac:dyDescent="0.25">
      <c r="A765" s="7">
        <v>43167</v>
      </c>
      <c r="B765" s="8" t="s">
        <v>668</v>
      </c>
      <c r="C765" s="9" t="s">
        <v>1473</v>
      </c>
      <c r="D765" s="10" t="s">
        <v>1234</v>
      </c>
      <c r="E765" s="11" t="s">
        <v>1203</v>
      </c>
      <c r="F765" s="12">
        <v>268167.82</v>
      </c>
      <c r="G765" s="13">
        <v>43281</v>
      </c>
    </row>
    <row r="766" spans="1:7" ht="36.75" customHeight="1" x14ac:dyDescent="0.25">
      <c r="A766" s="7">
        <v>43167</v>
      </c>
      <c r="B766" s="8" t="s">
        <v>684</v>
      </c>
      <c r="C766" s="9" t="s">
        <v>1958</v>
      </c>
      <c r="D766" s="10" t="s">
        <v>1215</v>
      </c>
      <c r="E766" s="11" t="s">
        <v>1203</v>
      </c>
      <c r="F766" s="12">
        <v>750435.16</v>
      </c>
      <c r="G766" s="13">
        <v>43281</v>
      </c>
    </row>
    <row r="767" spans="1:7" ht="36.75" customHeight="1" x14ac:dyDescent="0.25">
      <c r="A767" s="7">
        <v>43167</v>
      </c>
      <c r="B767" s="8" t="s">
        <v>716</v>
      </c>
      <c r="C767" s="9" t="s">
        <v>1983</v>
      </c>
      <c r="D767" s="10" t="s">
        <v>1262</v>
      </c>
      <c r="E767" s="11" t="s">
        <v>1203</v>
      </c>
      <c r="F767" s="12">
        <v>872208.8</v>
      </c>
      <c r="G767" s="13">
        <v>43281</v>
      </c>
    </row>
    <row r="768" spans="1:7" ht="36.75" customHeight="1" x14ac:dyDescent="0.25">
      <c r="A768" s="7">
        <v>43167</v>
      </c>
      <c r="B768" s="8" t="s">
        <v>723</v>
      </c>
      <c r="C768" s="9" t="s">
        <v>1465</v>
      </c>
      <c r="D768" s="10" t="s">
        <v>1215</v>
      </c>
      <c r="E768" s="11" t="s">
        <v>1203</v>
      </c>
      <c r="F768" s="12">
        <v>934935.24</v>
      </c>
      <c r="G768" s="13">
        <v>43281</v>
      </c>
    </row>
    <row r="769" spans="1:7" ht="36.75" customHeight="1" x14ac:dyDescent="0.25">
      <c r="A769" s="7">
        <v>43167</v>
      </c>
      <c r="B769" s="8" t="s">
        <v>744</v>
      </c>
      <c r="C769" s="9" t="s">
        <v>1842</v>
      </c>
      <c r="D769" s="10" t="s">
        <v>1223</v>
      </c>
      <c r="E769" s="11" t="s">
        <v>1203</v>
      </c>
      <c r="F769" s="12">
        <v>189410.85</v>
      </c>
      <c r="G769" s="13">
        <v>43281</v>
      </c>
    </row>
    <row r="770" spans="1:7" ht="36.75" customHeight="1" x14ac:dyDescent="0.25">
      <c r="A770" s="7">
        <v>43167</v>
      </c>
      <c r="B770" s="8" t="s">
        <v>759</v>
      </c>
      <c r="C770" s="9" t="s">
        <v>2046</v>
      </c>
      <c r="D770" s="10" t="s">
        <v>1214</v>
      </c>
      <c r="E770" s="11" t="s">
        <v>1203</v>
      </c>
      <c r="F770" s="12">
        <v>618922.98</v>
      </c>
      <c r="G770" s="13">
        <v>43281</v>
      </c>
    </row>
    <row r="771" spans="1:7" ht="36.75" customHeight="1" x14ac:dyDescent="0.25">
      <c r="A771" s="7">
        <v>43167</v>
      </c>
      <c r="B771" s="8" t="s">
        <v>797</v>
      </c>
      <c r="C771" s="9" t="s">
        <v>1554</v>
      </c>
      <c r="D771" s="10" t="s">
        <v>1220</v>
      </c>
      <c r="E771" s="11" t="s">
        <v>1203</v>
      </c>
      <c r="F771" s="12">
        <v>758220.80000000005</v>
      </c>
      <c r="G771" s="13">
        <v>43281</v>
      </c>
    </row>
    <row r="772" spans="1:7" ht="36.75" customHeight="1" x14ac:dyDescent="0.25">
      <c r="A772" s="7">
        <v>43167</v>
      </c>
      <c r="B772" s="8" t="s">
        <v>800</v>
      </c>
      <c r="C772" s="9" t="s">
        <v>1979</v>
      </c>
      <c r="D772" s="10" t="s">
        <v>1214</v>
      </c>
      <c r="E772" s="11" t="s">
        <v>1203</v>
      </c>
      <c r="F772" s="12">
        <v>1342527.3</v>
      </c>
      <c r="G772" s="13">
        <v>43281</v>
      </c>
    </row>
    <row r="773" spans="1:7" ht="36.75" customHeight="1" x14ac:dyDescent="0.25">
      <c r="A773" s="7">
        <v>43167</v>
      </c>
      <c r="B773" s="8" t="s">
        <v>812</v>
      </c>
      <c r="C773" s="9" t="s">
        <v>1804</v>
      </c>
      <c r="D773" s="10" t="s">
        <v>1247</v>
      </c>
      <c r="E773" s="11" t="s">
        <v>1203</v>
      </c>
      <c r="F773" s="12">
        <v>695163.81</v>
      </c>
      <c r="G773" s="13">
        <v>43281</v>
      </c>
    </row>
    <row r="774" spans="1:7" ht="36.75" customHeight="1" x14ac:dyDescent="0.25">
      <c r="A774" s="7">
        <v>43167</v>
      </c>
      <c r="B774" s="8" t="s">
        <v>819</v>
      </c>
      <c r="C774" s="9" t="s">
        <v>1548</v>
      </c>
      <c r="D774" s="10" t="s">
        <v>1214</v>
      </c>
      <c r="E774" s="11" t="s">
        <v>1203</v>
      </c>
      <c r="F774" s="12">
        <v>217573.12</v>
      </c>
      <c r="G774" s="13">
        <v>43281</v>
      </c>
    </row>
    <row r="775" spans="1:7" ht="36.75" customHeight="1" x14ac:dyDescent="0.25">
      <c r="A775" s="7">
        <v>43167</v>
      </c>
      <c r="B775" s="8" t="s">
        <v>821</v>
      </c>
      <c r="C775" s="9" t="s">
        <v>1765</v>
      </c>
      <c r="D775" s="10" t="s">
        <v>1227</v>
      </c>
      <c r="E775" s="11" t="s">
        <v>1203</v>
      </c>
      <c r="F775" s="12">
        <v>1342146.1599999999</v>
      </c>
      <c r="G775" s="13">
        <v>43281</v>
      </c>
    </row>
    <row r="776" spans="1:7" ht="36.75" customHeight="1" x14ac:dyDescent="0.25">
      <c r="A776" s="7">
        <v>43167</v>
      </c>
      <c r="B776" s="8" t="s">
        <v>862</v>
      </c>
      <c r="C776" s="9" t="s">
        <v>1903</v>
      </c>
      <c r="D776" s="10" t="s">
        <v>1215</v>
      </c>
      <c r="E776" s="11" t="s">
        <v>1203</v>
      </c>
      <c r="F776" s="12">
        <v>3316064.32</v>
      </c>
      <c r="G776" s="13">
        <v>43281</v>
      </c>
    </row>
    <row r="777" spans="1:7" ht="36.75" customHeight="1" x14ac:dyDescent="0.25">
      <c r="A777" s="7">
        <v>43167</v>
      </c>
      <c r="B777" s="8" t="s">
        <v>869</v>
      </c>
      <c r="C777" s="9" t="s">
        <v>1491</v>
      </c>
      <c r="D777" s="10" t="s">
        <v>1227</v>
      </c>
      <c r="E777" s="11" t="s">
        <v>1203</v>
      </c>
      <c r="F777" s="12">
        <f>11809*50.74</f>
        <v>599188.66</v>
      </c>
      <c r="G777" s="13">
        <v>43281</v>
      </c>
    </row>
    <row r="778" spans="1:7" ht="36.75" customHeight="1" x14ac:dyDescent="0.25">
      <c r="A778" s="7">
        <v>43167</v>
      </c>
      <c r="B778" s="8" t="s">
        <v>892</v>
      </c>
      <c r="C778" s="9" t="s">
        <v>1495</v>
      </c>
      <c r="D778" s="10" t="s">
        <v>1220</v>
      </c>
      <c r="E778" s="11" t="s">
        <v>1203</v>
      </c>
      <c r="F778" s="12">
        <v>1224840</v>
      </c>
      <c r="G778" s="13">
        <v>43281</v>
      </c>
    </row>
    <row r="779" spans="1:7" ht="36.75" customHeight="1" x14ac:dyDescent="0.25">
      <c r="A779" s="7">
        <v>43168</v>
      </c>
      <c r="B779" s="8" t="s">
        <v>34</v>
      </c>
      <c r="C779" s="9" t="s">
        <v>1494</v>
      </c>
      <c r="D779" s="10" t="s">
        <v>1232</v>
      </c>
      <c r="E779" s="11" t="s">
        <v>1203</v>
      </c>
      <c r="F779" s="12">
        <v>850463.21</v>
      </c>
      <c r="G779" s="13">
        <v>43281</v>
      </c>
    </row>
    <row r="780" spans="1:7" ht="36.75" customHeight="1" x14ac:dyDescent="0.25">
      <c r="A780" s="7">
        <v>43168</v>
      </c>
      <c r="B780" s="8" t="s">
        <v>52</v>
      </c>
      <c r="C780" s="9" t="s">
        <v>1520</v>
      </c>
      <c r="D780" s="10" t="s">
        <v>1214</v>
      </c>
      <c r="E780" s="11" t="s">
        <v>1203</v>
      </c>
      <c r="F780" s="12">
        <v>993852.64</v>
      </c>
      <c r="G780" s="13">
        <v>43281</v>
      </c>
    </row>
    <row r="781" spans="1:7" ht="36.75" customHeight="1" x14ac:dyDescent="0.25">
      <c r="A781" s="7">
        <v>43168</v>
      </c>
      <c r="B781" s="8" t="s">
        <v>87</v>
      </c>
      <c r="C781" s="9" t="s">
        <v>1556</v>
      </c>
      <c r="D781" s="10" t="s">
        <v>1248</v>
      </c>
      <c r="E781" s="11" t="s">
        <v>1203</v>
      </c>
      <c r="F781" s="12">
        <v>106938.92</v>
      </c>
      <c r="G781" s="13">
        <v>43281</v>
      </c>
    </row>
    <row r="782" spans="1:7" ht="36.75" customHeight="1" x14ac:dyDescent="0.25">
      <c r="A782" s="7">
        <v>43168</v>
      </c>
      <c r="B782" s="8" t="s">
        <v>111</v>
      </c>
      <c r="C782" s="9" t="s">
        <v>1497</v>
      </c>
      <c r="D782" s="10" t="s">
        <v>1214</v>
      </c>
      <c r="E782" s="11" t="s">
        <v>1203</v>
      </c>
      <c r="F782" s="12">
        <v>1053971.28</v>
      </c>
      <c r="G782" s="13">
        <v>43281</v>
      </c>
    </row>
    <row r="783" spans="1:7" ht="36.75" customHeight="1" x14ac:dyDescent="0.25">
      <c r="A783" s="7">
        <v>43168</v>
      </c>
      <c r="B783" s="8" t="s">
        <v>143</v>
      </c>
      <c r="C783" s="9" t="s">
        <v>1471</v>
      </c>
      <c r="D783" s="10" t="s">
        <v>1214</v>
      </c>
      <c r="E783" s="11" t="s">
        <v>1203</v>
      </c>
      <c r="F783" s="12">
        <v>1496853.6</v>
      </c>
      <c r="G783" s="13">
        <v>43281</v>
      </c>
    </row>
    <row r="784" spans="1:7" ht="36.75" customHeight="1" x14ac:dyDescent="0.25">
      <c r="A784" s="7">
        <v>43168</v>
      </c>
      <c r="B784" s="8" t="s">
        <v>152</v>
      </c>
      <c r="C784" s="9" t="s">
        <v>1560</v>
      </c>
      <c r="D784" s="10" t="s">
        <v>1255</v>
      </c>
      <c r="E784" s="11" t="s">
        <v>1203</v>
      </c>
      <c r="F784" s="12">
        <v>286126.40000000002</v>
      </c>
      <c r="G784" s="13">
        <v>43281</v>
      </c>
    </row>
    <row r="785" spans="1:7" ht="36.75" customHeight="1" x14ac:dyDescent="0.25">
      <c r="A785" s="7">
        <v>43168</v>
      </c>
      <c r="B785" s="8" t="s">
        <v>201</v>
      </c>
      <c r="C785" s="9" t="s">
        <v>1517</v>
      </c>
      <c r="D785" s="10" t="s">
        <v>1215</v>
      </c>
      <c r="E785" s="11" t="s">
        <v>1203</v>
      </c>
      <c r="F785" s="12">
        <v>172769.7</v>
      </c>
      <c r="G785" s="13">
        <v>43281</v>
      </c>
    </row>
    <row r="786" spans="1:7" ht="36.75" customHeight="1" x14ac:dyDescent="0.25">
      <c r="A786" s="7">
        <v>43168</v>
      </c>
      <c r="B786" s="8" t="s">
        <v>203</v>
      </c>
      <c r="C786" s="9" t="s">
        <v>1647</v>
      </c>
      <c r="D786" s="10" t="s">
        <v>1215</v>
      </c>
      <c r="E786" s="11" t="s">
        <v>1203</v>
      </c>
      <c r="F786" s="12">
        <v>546216.1</v>
      </c>
      <c r="G786" s="13">
        <v>43281</v>
      </c>
    </row>
    <row r="787" spans="1:7" ht="36.75" customHeight="1" x14ac:dyDescent="0.25">
      <c r="A787" s="7">
        <v>43168</v>
      </c>
      <c r="B787" s="8" t="s">
        <v>221</v>
      </c>
      <c r="C787" s="9" t="s">
        <v>1574</v>
      </c>
      <c r="D787" s="10" t="s">
        <v>1213</v>
      </c>
      <c r="E787" s="11" t="s">
        <v>1203</v>
      </c>
      <c r="F787" s="12">
        <v>615365.46</v>
      </c>
      <c r="G787" s="13">
        <v>43281</v>
      </c>
    </row>
    <row r="788" spans="1:7" ht="36.75" customHeight="1" x14ac:dyDescent="0.25">
      <c r="A788" s="7">
        <v>43168</v>
      </c>
      <c r="B788" s="8" t="s">
        <v>230</v>
      </c>
      <c r="C788" s="9" t="s">
        <v>1670</v>
      </c>
      <c r="D788" s="10" t="s">
        <v>1227</v>
      </c>
      <c r="E788" s="11" t="s">
        <v>1203</v>
      </c>
      <c r="F788" s="12">
        <v>983341.2</v>
      </c>
      <c r="G788" s="13">
        <v>43281</v>
      </c>
    </row>
    <row r="789" spans="1:7" ht="36.75" customHeight="1" x14ac:dyDescent="0.25">
      <c r="A789" s="7">
        <v>43168</v>
      </c>
      <c r="B789" s="8" t="s">
        <v>252</v>
      </c>
      <c r="C789" s="9" t="s">
        <v>1681</v>
      </c>
      <c r="D789" s="10" t="s">
        <v>1254</v>
      </c>
      <c r="E789" s="11" t="s">
        <v>1203</v>
      </c>
      <c r="F789" s="12">
        <v>1348534.4</v>
      </c>
      <c r="G789" s="13">
        <v>43281</v>
      </c>
    </row>
    <row r="790" spans="1:7" ht="36.75" customHeight="1" x14ac:dyDescent="0.25">
      <c r="A790" s="7">
        <v>43168</v>
      </c>
      <c r="B790" s="8" t="s">
        <v>297</v>
      </c>
      <c r="C790" s="9" t="s">
        <v>1712</v>
      </c>
      <c r="D790" s="10" t="s">
        <v>1215</v>
      </c>
      <c r="E790" s="11" t="s">
        <v>1203</v>
      </c>
      <c r="F790" s="12">
        <v>2296137.2200000002</v>
      </c>
      <c r="G790" s="13">
        <v>43281</v>
      </c>
    </row>
    <row r="791" spans="1:7" ht="36.75" customHeight="1" x14ac:dyDescent="0.25">
      <c r="A791" s="7">
        <v>43168</v>
      </c>
      <c r="B791" s="8" t="s">
        <v>315</v>
      </c>
      <c r="C791" s="9" t="s">
        <v>1724</v>
      </c>
      <c r="D791" s="10" t="s">
        <v>1215</v>
      </c>
      <c r="E791" s="11" t="s">
        <v>1203</v>
      </c>
      <c r="F791" s="12">
        <v>429564.84</v>
      </c>
      <c r="G791" s="13">
        <v>43281</v>
      </c>
    </row>
    <row r="792" spans="1:7" ht="36.75" customHeight="1" x14ac:dyDescent="0.25">
      <c r="A792" s="7">
        <v>43168</v>
      </c>
      <c r="B792" s="8" t="s">
        <v>319</v>
      </c>
      <c r="C792" s="9" t="s">
        <v>1482</v>
      </c>
      <c r="D792" s="10" t="s">
        <v>1227</v>
      </c>
      <c r="E792" s="11" t="s">
        <v>1203</v>
      </c>
      <c r="F792" s="12">
        <v>544806</v>
      </c>
      <c r="G792" s="13">
        <v>43281</v>
      </c>
    </row>
    <row r="793" spans="1:7" ht="36.75" customHeight="1" x14ac:dyDescent="0.25">
      <c r="A793" s="7">
        <v>43168</v>
      </c>
      <c r="B793" s="8" t="s">
        <v>394</v>
      </c>
      <c r="C793" s="9" t="s">
        <v>1780</v>
      </c>
      <c r="D793" s="10" t="s">
        <v>1273</v>
      </c>
      <c r="E793" s="11" t="s">
        <v>1203</v>
      </c>
      <c r="F793" s="12">
        <v>379588.19</v>
      </c>
      <c r="G793" s="13">
        <v>43281</v>
      </c>
    </row>
    <row r="794" spans="1:7" ht="36.75" customHeight="1" x14ac:dyDescent="0.25">
      <c r="A794" s="7">
        <v>43168</v>
      </c>
      <c r="B794" s="8" t="s">
        <v>394</v>
      </c>
      <c r="C794" s="9" t="s">
        <v>1782</v>
      </c>
      <c r="D794" s="10" t="s">
        <v>1275</v>
      </c>
      <c r="E794" s="11" t="s">
        <v>1203</v>
      </c>
      <c r="F794" s="12">
        <v>379588.19</v>
      </c>
      <c r="G794" s="13">
        <v>43281</v>
      </c>
    </row>
    <row r="795" spans="1:7" ht="36.75" customHeight="1" x14ac:dyDescent="0.25">
      <c r="A795" s="7">
        <v>43168</v>
      </c>
      <c r="B795" s="8" t="s">
        <v>394</v>
      </c>
      <c r="C795" s="9" t="s">
        <v>1778</v>
      </c>
      <c r="D795" s="10" t="s">
        <v>1244</v>
      </c>
      <c r="E795" s="11" t="s">
        <v>1203</v>
      </c>
      <c r="F795" s="12">
        <v>1135348.8</v>
      </c>
      <c r="G795" s="13">
        <v>43281</v>
      </c>
    </row>
    <row r="796" spans="1:7" ht="36.75" customHeight="1" x14ac:dyDescent="0.25">
      <c r="A796" s="7">
        <v>43168</v>
      </c>
      <c r="B796" s="8" t="s">
        <v>416</v>
      </c>
      <c r="C796" s="9" t="s">
        <v>1800</v>
      </c>
      <c r="D796" s="10" t="s">
        <v>1215</v>
      </c>
      <c r="E796" s="11" t="s">
        <v>1203</v>
      </c>
      <c r="F796" s="12">
        <v>1392690.28</v>
      </c>
      <c r="G796" s="13">
        <v>43281</v>
      </c>
    </row>
    <row r="797" spans="1:7" ht="36.75" customHeight="1" x14ac:dyDescent="0.25">
      <c r="A797" s="7">
        <v>43168</v>
      </c>
      <c r="B797" s="8" t="s">
        <v>419</v>
      </c>
      <c r="C797" s="9" t="s">
        <v>1458</v>
      </c>
      <c r="D797" s="10" t="s">
        <v>1235</v>
      </c>
      <c r="E797" s="11" t="s">
        <v>1203</v>
      </c>
      <c r="F797" s="12">
        <v>145564.18</v>
      </c>
      <c r="G797" s="13">
        <v>43281</v>
      </c>
    </row>
    <row r="798" spans="1:7" ht="36.75" customHeight="1" x14ac:dyDescent="0.25">
      <c r="A798" s="7">
        <v>43168</v>
      </c>
      <c r="B798" s="8" t="s">
        <v>431</v>
      </c>
      <c r="C798" s="9" t="s">
        <v>1814</v>
      </c>
      <c r="D798" s="10" t="s">
        <v>1263</v>
      </c>
      <c r="E798" s="11" t="s">
        <v>1203</v>
      </c>
      <c r="F798" s="12">
        <v>735499.66</v>
      </c>
      <c r="G798" s="13">
        <v>43281</v>
      </c>
    </row>
    <row r="799" spans="1:7" ht="36.75" customHeight="1" x14ac:dyDescent="0.25">
      <c r="A799" s="7">
        <v>43168</v>
      </c>
      <c r="B799" s="8" t="s">
        <v>443</v>
      </c>
      <c r="C799" s="9" t="s">
        <v>1512</v>
      </c>
      <c r="D799" s="10" t="s">
        <v>1215</v>
      </c>
      <c r="E799" s="11" t="s">
        <v>1203</v>
      </c>
      <c r="F799" s="12">
        <v>172566.74</v>
      </c>
      <c r="G799" s="13">
        <v>43281</v>
      </c>
    </row>
    <row r="800" spans="1:7" ht="36.75" customHeight="1" x14ac:dyDescent="0.25">
      <c r="A800" s="7">
        <v>43168</v>
      </c>
      <c r="B800" s="8" t="s">
        <v>445</v>
      </c>
      <c r="C800" s="9" t="s">
        <v>1821</v>
      </c>
      <c r="D800" s="10" t="s">
        <v>1215</v>
      </c>
      <c r="E800" s="11" t="s">
        <v>1203</v>
      </c>
      <c r="F800" s="12">
        <v>959239.07</v>
      </c>
      <c r="G800" s="13">
        <v>43281</v>
      </c>
    </row>
    <row r="801" spans="1:7" ht="36.75" customHeight="1" x14ac:dyDescent="0.25">
      <c r="A801" s="7">
        <v>43168</v>
      </c>
      <c r="B801" s="8" t="s">
        <v>454</v>
      </c>
      <c r="C801" s="9" t="s">
        <v>1824</v>
      </c>
      <c r="D801" s="10" t="s">
        <v>1224</v>
      </c>
      <c r="E801" s="11" t="s">
        <v>1203</v>
      </c>
      <c r="F801" s="12">
        <v>573568.88</v>
      </c>
      <c r="G801" s="13">
        <v>43281</v>
      </c>
    </row>
    <row r="802" spans="1:7" ht="36.75" customHeight="1" x14ac:dyDescent="0.25">
      <c r="A802" s="7">
        <v>43168</v>
      </c>
      <c r="B802" s="8" t="s">
        <v>464</v>
      </c>
      <c r="C802" s="9" t="s">
        <v>1491</v>
      </c>
      <c r="D802" s="10" t="s">
        <v>1215</v>
      </c>
      <c r="E802" s="11" t="s">
        <v>1203</v>
      </c>
      <c r="F802" s="12">
        <v>562116.6</v>
      </c>
      <c r="G802" s="13">
        <v>43281</v>
      </c>
    </row>
    <row r="803" spans="1:7" ht="36.75" customHeight="1" x14ac:dyDescent="0.25">
      <c r="A803" s="7">
        <v>43168</v>
      </c>
      <c r="B803" s="8" t="s">
        <v>497</v>
      </c>
      <c r="C803" s="9" t="s">
        <v>1498</v>
      </c>
      <c r="D803" s="10" t="s">
        <v>1215</v>
      </c>
      <c r="E803" s="11" t="s">
        <v>1203</v>
      </c>
      <c r="F803" s="12">
        <v>1264502.1599999999</v>
      </c>
      <c r="G803" s="13">
        <v>43281</v>
      </c>
    </row>
    <row r="804" spans="1:7" ht="36.75" customHeight="1" x14ac:dyDescent="0.25">
      <c r="A804" s="7">
        <v>43168</v>
      </c>
      <c r="B804" s="8" t="s">
        <v>512</v>
      </c>
      <c r="C804" s="9" t="s">
        <v>1497</v>
      </c>
      <c r="D804" s="10" t="s">
        <v>1244</v>
      </c>
      <c r="E804" s="11" t="s">
        <v>1203</v>
      </c>
      <c r="F804" s="12">
        <v>1010221.6</v>
      </c>
      <c r="G804" s="13">
        <v>43281</v>
      </c>
    </row>
    <row r="805" spans="1:7" ht="36.75" customHeight="1" x14ac:dyDescent="0.25">
      <c r="A805" s="7">
        <v>43168</v>
      </c>
      <c r="B805" s="8" t="s">
        <v>521</v>
      </c>
      <c r="C805" s="9" t="s">
        <v>1842</v>
      </c>
      <c r="D805" s="10" t="s">
        <v>1213</v>
      </c>
      <c r="E805" s="11" t="s">
        <v>1203</v>
      </c>
      <c r="F805" s="12">
        <v>793724.5</v>
      </c>
      <c r="G805" s="13">
        <v>43281</v>
      </c>
    </row>
    <row r="806" spans="1:7" ht="36.75" customHeight="1" x14ac:dyDescent="0.25">
      <c r="A806" s="7">
        <v>43168</v>
      </c>
      <c r="B806" s="8" t="s">
        <v>537</v>
      </c>
      <c r="C806" s="9" t="s">
        <v>1574</v>
      </c>
      <c r="D806" s="10" t="s">
        <v>1220</v>
      </c>
      <c r="E806" s="11" t="s">
        <v>1203</v>
      </c>
      <c r="F806" s="12">
        <v>486301.6</v>
      </c>
      <c r="G806" s="13">
        <v>43281</v>
      </c>
    </row>
    <row r="807" spans="1:7" ht="36.75" customHeight="1" x14ac:dyDescent="0.25">
      <c r="A807" s="7">
        <v>43168</v>
      </c>
      <c r="B807" s="8" t="s">
        <v>563</v>
      </c>
      <c r="C807" s="9" t="s">
        <v>1876</v>
      </c>
      <c r="D807" s="10" t="s">
        <v>1215</v>
      </c>
      <c r="E807" s="11" t="s">
        <v>1203</v>
      </c>
      <c r="F807" s="12">
        <v>1321716.82</v>
      </c>
      <c r="G807" s="13">
        <v>43281</v>
      </c>
    </row>
    <row r="808" spans="1:7" ht="36.75" customHeight="1" x14ac:dyDescent="0.25">
      <c r="A808" s="7">
        <v>43168</v>
      </c>
      <c r="B808" s="8" t="s">
        <v>593</v>
      </c>
      <c r="C808" s="9" t="s">
        <v>1900</v>
      </c>
      <c r="D808" s="10" t="s">
        <v>1232</v>
      </c>
      <c r="E808" s="11" t="s">
        <v>1203</v>
      </c>
      <c r="F808" s="12">
        <v>287633.02</v>
      </c>
      <c r="G808" s="13">
        <v>43281</v>
      </c>
    </row>
    <row r="809" spans="1:7" ht="36.75" customHeight="1" x14ac:dyDescent="0.25">
      <c r="A809" s="7">
        <v>43168</v>
      </c>
      <c r="B809" s="8" t="s">
        <v>598</v>
      </c>
      <c r="C809" s="9" t="s">
        <v>1467</v>
      </c>
      <c r="D809" s="10" t="s">
        <v>1227</v>
      </c>
      <c r="E809" s="11" t="s">
        <v>1203</v>
      </c>
      <c r="F809" s="12">
        <v>1034334.9</v>
      </c>
      <c r="G809" s="13">
        <v>43281</v>
      </c>
    </row>
    <row r="810" spans="1:7" ht="36.75" customHeight="1" x14ac:dyDescent="0.25">
      <c r="A810" s="7">
        <v>43168</v>
      </c>
      <c r="B810" s="8" t="s">
        <v>599</v>
      </c>
      <c r="C810" s="9" t="s">
        <v>1574</v>
      </c>
      <c r="D810" s="10" t="s">
        <v>1214</v>
      </c>
      <c r="E810" s="11" t="s">
        <v>1203</v>
      </c>
      <c r="F810" s="12">
        <v>979927.46</v>
      </c>
      <c r="G810" s="13">
        <v>43281</v>
      </c>
    </row>
    <row r="811" spans="1:7" ht="36.75" customHeight="1" x14ac:dyDescent="0.25">
      <c r="A811" s="7">
        <v>43168</v>
      </c>
      <c r="B811" s="8" t="s">
        <v>928</v>
      </c>
      <c r="C811" s="9" t="s">
        <v>1586</v>
      </c>
      <c r="D811" s="10" t="s">
        <v>1215</v>
      </c>
      <c r="E811" s="11" t="s">
        <v>1203</v>
      </c>
      <c r="F811" s="12">
        <v>697928.7</v>
      </c>
      <c r="G811" s="13">
        <v>43281</v>
      </c>
    </row>
    <row r="812" spans="1:7" ht="36.75" customHeight="1" x14ac:dyDescent="0.25">
      <c r="A812" s="7">
        <v>43168</v>
      </c>
      <c r="B812" s="8" t="s">
        <v>612</v>
      </c>
      <c r="C812" s="9" t="s">
        <v>1495</v>
      </c>
      <c r="D812" s="10" t="s">
        <v>1296</v>
      </c>
      <c r="E812" s="11" t="s">
        <v>1203</v>
      </c>
      <c r="F812" s="12">
        <v>345299.71</v>
      </c>
      <c r="G812" s="13">
        <v>43281</v>
      </c>
    </row>
    <row r="813" spans="1:7" ht="36.75" customHeight="1" x14ac:dyDescent="0.25">
      <c r="A813" s="7">
        <v>43168</v>
      </c>
      <c r="B813" s="8" t="s">
        <v>638</v>
      </c>
      <c r="C813" s="9" t="s">
        <v>1925</v>
      </c>
      <c r="D813" s="10" t="s">
        <v>1214</v>
      </c>
      <c r="E813" s="11" t="s">
        <v>1203</v>
      </c>
      <c r="F813" s="12">
        <v>1065542.3600000001</v>
      </c>
      <c r="G813" s="13">
        <v>43281</v>
      </c>
    </row>
    <row r="814" spans="1:7" ht="36.75" customHeight="1" x14ac:dyDescent="0.25">
      <c r="A814" s="7">
        <v>43168</v>
      </c>
      <c r="B814" s="8" t="s">
        <v>643</v>
      </c>
      <c r="C814" s="9" t="s">
        <v>1604</v>
      </c>
      <c r="D814" s="10" t="s">
        <v>1214</v>
      </c>
      <c r="E814" s="11" t="s">
        <v>1203</v>
      </c>
      <c r="F814" s="12">
        <v>1990175.02</v>
      </c>
      <c r="G814" s="13">
        <v>43281</v>
      </c>
    </row>
    <row r="815" spans="1:7" ht="36.75" customHeight="1" x14ac:dyDescent="0.25">
      <c r="A815" s="7">
        <v>43168</v>
      </c>
      <c r="B815" s="8" t="s">
        <v>681</v>
      </c>
      <c r="C815" s="9" t="s">
        <v>1764</v>
      </c>
      <c r="D815" s="10" t="s">
        <v>1216</v>
      </c>
      <c r="E815" s="11" t="s">
        <v>1203</v>
      </c>
      <c r="F815" s="12">
        <v>918325.46</v>
      </c>
      <c r="G815" s="13">
        <v>43281</v>
      </c>
    </row>
    <row r="816" spans="1:7" ht="36.75" customHeight="1" x14ac:dyDescent="0.25">
      <c r="A816" s="7">
        <v>43168</v>
      </c>
      <c r="B816" s="8" t="s">
        <v>715</v>
      </c>
      <c r="C816" s="9" t="s">
        <v>1512</v>
      </c>
      <c r="D816" s="10" t="s">
        <v>1214</v>
      </c>
      <c r="E816" s="11" t="s">
        <v>1203</v>
      </c>
      <c r="F816" s="12">
        <v>461141.64</v>
      </c>
      <c r="G816" s="13">
        <v>43281</v>
      </c>
    </row>
    <row r="817" spans="1:7" ht="36.75" customHeight="1" x14ac:dyDescent="0.25">
      <c r="A817" s="7">
        <v>43168</v>
      </c>
      <c r="B817" s="8" t="s">
        <v>730</v>
      </c>
      <c r="C817" s="9" t="s">
        <v>2009</v>
      </c>
      <c r="D817" s="10" t="s">
        <v>1216</v>
      </c>
      <c r="E817" s="11" t="s">
        <v>1203</v>
      </c>
      <c r="F817" s="12">
        <v>513980.11</v>
      </c>
      <c r="G817" s="13">
        <v>43281</v>
      </c>
    </row>
    <row r="818" spans="1:7" ht="36.75" customHeight="1" x14ac:dyDescent="0.25">
      <c r="A818" s="7">
        <v>43168</v>
      </c>
      <c r="B818" s="8" t="s">
        <v>742</v>
      </c>
      <c r="C818" s="9" t="s">
        <v>1842</v>
      </c>
      <c r="D818" s="10" t="s">
        <v>1241</v>
      </c>
      <c r="E818" s="11" t="s">
        <v>1203</v>
      </c>
      <c r="F818" s="12">
        <v>1226548.32</v>
      </c>
      <c r="G818" s="13">
        <v>43281</v>
      </c>
    </row>
    <row r="819" spans="1:7" ht="36.75" customHeight="1" x14ac:dyDescent="0.25">
      <c r="A819" s="7">
        <v>43168</v>
      </c>
      <c r="B819" s="8" t="s">
        <v>753</v>
      </c>
      <c r="C819" s="9" t="s">
        <v>1498</v>
      </c>
      <c r="D819" s="10" t="s">
        <v>1214</v>
      </c>
      <c r="E819" s="11" t="s">
        <v>1203</v>
      </c>
      <c r="F819" s="12">
        <v>452854.5</v>
      </c>
      <c r="G819" s="13">
        <v>43281</v>
      </c>
    </row>
    <row r="820" spans="1:7" ht="36.75" customHeight="1" x14ac:dyDescent="0.25">
      <c r="A820" s="7">
        <v>43168</v>
      </c>
      <c r="B820" s="8" t="s">
        <v>776</v>
      </c>
      <c r="C820" s="9" t="s">
        <v>1478</v>
      </c>
      <c r="D820" s="10" t="s">
        <v>1236</v>
      </c>
      <c r="E820" s="11" t="s">
        <v>1203</v>
      </c>
      <c r="F820" s="12">
        <v>436897.53</v>
      </c>
      <c r="G820" s="13">
        <v>43281</v>
      </c>
    </row>
    <row r="821" spans="1:7" ht="36.75" customHeight="1" x14ac:dyDescent="0.25">
      <c r="A821" s="7">
        <v>43168</v>
      </c>
      <c r="B821" s="8" t="s">
        <v>824</v>
      </c>
      <c r="C821" s="9" t="s">
        <v>2074</v>
      </c>
      <c r="D821" s="10" t="s">
        <v>1262</v>
      </c>
      <c r="E821" s="11" t="s">
        <v>1203</v>
      </c>
      <c r="F821" s="12">
        <v>505795.2</v>
      </c>
      <c r="G821" s="13">
        <v>43281</v>
      </c>
    </row>
    <row r="822" spans="1:7" ht="36.75" customHeight="1" x14ac:dyDescent="0.25">
      <c r="A822" s="7">
        <v>43168</v>
      </c>
      <c r="B822" s="8" t="s">
        <v>831</v>
      </c>
      <c r="C822" s="9" t="s">
        <v>1592</v>
      </c>
      <c r="D822" s="10" t="s">
        <v>1220</v>
      </c>
      <c r="E822" s="11" t="s">
        <v>1203</v>
      </c>
      <c r="F822" s="12">
        <v>1128976.8</v>
      </c>
      <c r="G822" s="13">
        <v>43281</v>
      </c>
    </row>
    <row r="823" spans="1:7" ht="36.75" customHeight="1" x14ac:dyDescent="0.25">
      <c r="A823" s="7">
        <v>43168</v>
      </c>
      <c r="B823" s="8" t="s">
        <v>839</v>
      </c>
      <c r="C823" s="9" t="s">
        <v>1534</v>
      </c>
      <c r="D823" s="10" t="s">
        <v>1215</v>
      </c>
      <c r="E823" s="11" t="s">
        <v>1203</v>
      </c>
      <c r="F823" s="12">
        <v>964083.6</v>
      </c>
      <c r="G823" s="13">
        <v>43281</v>
      </c>
    </row>
    <row r="824" spans="1:7" ht="36.75" customHeight="1" x14ac:dyDescent="0.25">
      <c r="A824" s="7">
        <v>43168</v>
      </c>
      <c r="B824" s="8" t="s">
        <v>920</v>
      </c>
      <c r="C824" s="9" t="s">
        <v>2041</v>
      </c>
      <c r="D824" s="10" t="s">
        <v>1215</v>
      </c>
      <c r="E824" s="11" t="s">
        <v>1203</v>
      </c>
      <c r="F824" s="12">
        <v>235528</v>
      </c>
      <c r="G824" s="13">
        <v>43281</v>
      </c>
    </row>
    <row r="825" spans="1:7" ht="36.75" customHeight="1" x14ac:dyDescent="0.25">
      <c r="A825" s="7">
        <v>43171</v>
      </c>
      <c r="B825" s="8" t="s">
        <v>94</v>
      </c>
      <c r="C825" s="9" t="s">
        <v>1561</v>
      </c>
      <c r="D825" s="10" t="s">
        <v>1215</v>
      </c>
      <c r="E825" s="11" t="s">
        <v>1203</v>
      </c>
      <c r="F825" s="12">
        <v>2370171.6</v>
      </c>
      <c r="G825" s="13">
        <v>43281</v>
      </c>
    </row>
    <row r="826" spans="1:7" ht="36.75" customHeight="1" x14ac:dyDescent="0.25">
      <c r="A826" s="7">
        <v>43171</v>
      </c>
      <c r="B826" s="8" t="s">
        <v>118</v>
      </c>
      <c r="C826" s="9" t="s">
        <v>1584</v>
      </c>
      <c r="D826" s="10" t="s">
        <v>1220</v>
      </c>
      <c r="E826" s="11" t="s">
        <v>1203</v>
      </c>
      <c r="F826" s="12">
        <f>18627*47.2</f>
        <v>879194.4</v>
      </c>
      <c r="G826" s="13">
        <v>43281</v>
      </c>
    </row>
    <row r="827" spans="1:7" ht="36.75" customHeight="1" x14ac:dyDescent="0.25">
      <c r="A827" s="7">
        <v>43171</v>
      </c>
      <c r="B827" s="8" t="s">
        <v>179</v>
      </c>
      <c r="C827" s="9" t="s">
        <v>1580</v>
      </c>
      <c r="D827" s="10" t="s">
        <v>1257</v>
      </c>
      <c r="E827" s="11" t="s">
        <v>1203</v>
      </c>
      <c r="F827" s="12">
        <v>53808</v>
      </c>
      <c r="G827" s="13">
        <v>43281</v>
      </c>
    </row>
    <row r="828" spans="1:7" ht="36.75" customHeight="1" x14ac:dyDescent="0.25">
      <c r="A828" s="7">
        <v>43171</v>
      </c>
      <c r="B828" s="8" t="s">
        <v>179</v>
      </c>
      <c r="C828" s="9" t="s">
        <v>1554</v>
      </c>
      <c r="D828" s="10" t="s">
        <v>1244</v>
      </c>
      <c r="E828" s="11" t="s">
        <v>1203</v>
      </c>
      <c r="F828" s="12">
        <v>415360</v>
      </c>
      <c r="G828" s="13">
        <v>43281</v>
      </c>
    </row>
    <row r="829" spans="1:7" ht="36.75" customHeight="1" x14ac:dyDescent="0.25">
      <c r="A829" s="7">
        <v>43171</v>
      </c>
      <c r="B829" s="8" t="s">
        <v>179</v>
      </c>
      <c r="C829" s="9" t="s">
        <v>1520</v>
      </c>
      <c r="D829" s="10" t="s">
        <v>1258</v>
      </c>
      <c r="E829" s="11" t="s">
        <v>1203</v>
      </c>
      <c r="F829" s="12">
        <v>564984</v>
      </c>
      <c r="G829" s="13">
        <v>43281</v>
      </c>
    </row>
    <row r="830" spans="1:7" ht="36.75" customHeight="1" x14ac:dyDescent="0.25">
      <c r="A830" s="7">
        <v>43171</v>
      </c>
      <c r="B830" s="8" t="s">
        <v>223</v>
      </c>
      <c r="C830" s="9" t="s">
        <v>1666</v>
      </c>
      <c r="D830" s="10" t="s">
        <v>1215</v>
      </c>
      <c r="E830" s="11" t="s">
        <v>1203</v>
      </c>
      <c r="F830" s="12">
        <v>1096055.8</v>
      </c>
      <c r="G830" s="13">
        <v>43281</v>
      </c>
    </row>
    <row r="831" spans="1:7" ht="36.75" customHeight="1" x14ac:dyDescent="0.25">
      <c r="A831" s="7">
        <v>43171</v>
      </c>
      <c r="B831" s="8" t="s">
        <v>264</v>
      </c>
      <c r="C831" s="9" t="s">
        <v>1687</v>
      </c>
      <c r="D831" s="10" t="s">
        <v>1245</v>
      </c>
      <c r="E831" s="11" t="s">
        <v>1203</v>
      </c>
      <c r="F831" s="12">
        <f>11602*47.2</f>
        <v>547614.4</v>
      </c>
      <c r="G831" s="13">
        <v>43281</v>
      </c>
    </row>
    <row r="832" spans="1:7" ht="36.75" customHeight="1" x14ac:dyDescent="0.25">
      <c r="A832" s="7">
        <v>43171</v>
      </c>
      <c r="B832" s="8" t="s">
        <v>279</v>
      </c>
      <c r="C832" s="9" t="s">
        <v>1699</v>
      </c>
      <c r="D832" s="10" t="s">
        <v>1215</v>
      </c>
      <c r="E832" s="11" t="s">
        <v>1203</v>
      </c>
      <c r="F832" s="12">
        <v>762419.24</v>
      </c>
      <c r="G832" s="13">
        <v>43281</v>
      </c>
    </row>
    <row r="833" spans="1:7" ht="36.75" customHeight="1" x14ac:dyDescent="0.25">
      <c r="A833" s="7">
        <v>43171</v>
      </c>
      <c r="B833" s="8" t="s">
        <v>296</v>
      </c>
      <c r="C833" s="9" t="s">
        <v>1512</v>
      </c>
      <c r="D833" s="10" t="s">
        <v>1215</v>
      </c>
      <c r="E833" s="11" t="s">
        <v>1203</v>
      </c>
      <c r="F833" s="12">
        <v>279628.14</v>
      </c>
      <c r="G833" s="13">
        <v>43281</v>
      </c>
    </row>
    <row r="834" spans="1:7" ht="36.75" customHeight="1" x14ac:dyDescent="0.25">
      <c r="A834" s="7">
        <v>43171</v>
      </c>
      <c r="B834" s="8" t="s">
        <v>317</v>
      </c>
      <c r="C834" s="9" t="s">
        <v>1567</v>
      </c>
      <c r="D834" s="10" t="s">
        <v>1213</v>
      </c>
      <c r="E834" s="11" t="s">
        <v>1203</v>
      </c>
      <c r="F834" s="12">
        <v>444835.7</v>
      </c>
      <c r="G834" s="13">
        <v>43281</v>
      </c>
    </row>
    <row r="835" spans="1:7" ht="36.75" customHeight="1" x14ac:dyDescent="0.25">
      <c r="A835" s="7">
        <v>43171</v>
      </c>
      <c r="B835" s="8" t="s">
        <v>322</v>
      </c>
      <c r="C835" s="9" t="s">
        <v>1465</v>
      </c>
      <c r="D835" s="10" t="s">
        <v>1214</v>
      </c>
      <c r="E835" s="11" t="s">
        <v>1203</v>
      </c>
      <c r="F835" s="12">
        <v>732381.16</v>
      </c>
      <c r="G835" s="13">
        <v>43281</v>
      </c>
    </row>
    <row r="836" spans="1:7" ht="36.75" customHeight="1" x14ac:dyDescent="0.25">
      <c r="A836" s="7">
        <v>43171</v>
      </c>
      <c r="B836" s="8" t="s">
        <v>927</v>
      </c>
      <c r="C836" s="9" t="s">
        <v>1464</v>
      </c>
      <c r="D836" s="10" t="s">
        <v>1218</v>
      </c>
      <c r="E836" s="11" t="s">
        <v>1203</v>
      </c>
      <c r="F836" s="12">
        <v>1395232</v>
      </c>
      <c r="G836" s="13">
        <v>43281</v>
      </c>
    </row>
    <row r="837" spans="1:7" ht="36.75" customHeight="1" x14ac:dyDescent="0.25">
      <c r="A837" s="7">
        <v>43171</v>
      </c>
      <c r="B837" s="8" t="s">
        <v>422</v>
      </c>
      <c r="C837" s="9" t="s">
        <v>1804</v>
      </c>
      <c r="D837" s="10" t="s">
        <v>1215</v>
      </c>
      <c r="E837" s="11" t="s">
        <v>1203</v>
      </c>
      <c r="F837" s="12">
        <v>478985.6</v>
      </c>
      <c r="G837" s="13">
        <v>43281</v>
      </c>
    </row>
    <row r="838" spans="1:7" ht="36.75" customHeight="1" x14ac:dyDescent="0.25">
      <c r="A838" s="7">
        <v>43171</v>
      </c>
      <c r="B838" s="8" t="s">
        <v>496</v>
      </c>
      <c r="C838" s="9" t="s">
        <v>1839</v>
      </c>
      <c r="D838" s="10" t="s">
        <v>1227</v>
      </c>
      <c r="E838" s="11" t="s">
        <v>1203</v>
      </c>
      <c r="F838" s="12">
        <v>2513214.7400000002</v>
      </c>
      <c r="G838" s="13">
        <v>43281</v>
      </c>
    </row>
    <row r="839" spans="1:7" ht="36.75" customHeight="1" x14ac:dyDescent="0.25">
      <c r="A839" s="7">
        <v>43171</v>
      </c>
      <c r="B839" s="8" t="s">
        <v>567</v>
      </c>
      <c r="C839" s="9" t="s">
        <v>1755</v>
      </c>
      <c r="D839" s="10" t="s">
        <v>1227</v>
      </c>
      <c r="E839" s="11" t="s">
        <v>1203</v>
      </c>
      <c r="F839" s="12">
        <f>4607*50.74</f>
        <v>233759.18000000002</v>
      </c>
      <c r="G839" s="13">
        <v>43281</v>
      </c>
    </row>
    <row r="840" spans="1:7" ht="36.75" customHeight="1" x14ac:dyDescent="0.25">
      <c r="A840" s="7">
        <v>43171</v>
      </c>
      <c r="B840" s="8" t="s">
        <v>595</v>
      </c>
      <c r="C840" s="9" t="s">
        <v>1823</v>
      </c>
      <c r="D840" s="10" t="s">
        <v>1215</v>
      </c>
      <c r="E840" s="11" t="s">
        <v>1203</v>
      </c>
      <c r="F840" s="12">
        <v>1788496.5</v>
      </c>
      <c r="G840" s="13">
        <v>43281</v>
      </c>
    </row>
    <row r="841" spans="1:7" ht="36.75" customHeight="1" x14ac:dyDescent="0.25">
      <c r="A841" s="7">
        <v>43171</v>
      </c>
      <c r="B841" s="8" t="s">
        <v>643</v>
      </c>
      <c r="C841" s="9" t="s">
        <v>1682</v>
      </c>
      <c r="D841" s="10" t="s">
        <v>1272</v>
      </c>
      <c r="E841" s="11" t="s">
        <v>1203</v>
      </c>
      <c r="F841" s="12">
        <v>85470.28</v>
      </c>
      <c r="G841" s="13">
        <v>43281</v>
      </c>
    </row>
    <row r="842" spans="1:7" ht="36.75" customHeight="1" x14ac:dyDescent="0.25">
      <c r="A842" s="7">
        <v>43171</v>
      </c>
      <c r="B842" s="8" t="s">
        <v>655</v>
      </c>
      <c r="C842" s="9" t="s">
        <v>1766</v>
      </c>
      <c r="D842" s="10" t="s">
        <v>1215</v>
      </c>
      <c r="E842" s="11" t="s">
        <v>1203</v>
      </c>
      <c r="F842" s="12">
        <v>658270.98</v>
      </c>
      <c r="G842" s="13">
        <v>43281</v>
      </c>
    </row>
    <row r="843" spans="1:7" ht="36.75" customHeight="1" x14ac:dyDescent="0.25">
      <c r="A843" s="7">
        <v>43171</v>
      </c>
      <c r="B843" s="8" t="s">
        <v>669</v>
      </c>
      <c r="C843" s="9" t="s">
        <v>1942</v>
      </c>
      <c r="D843" s="10" t="s">
        <v>1216</v>
      </c>
      <c r="E843" s="11" t="s">
        <v>1203</v>
      </c>
      <c r="F843" s="12">
        <v>1255943.5</v>
      </c>
      <c r="G843" s="13">
        <v>43281</v>
      </c>
    </row>
    <row r="844" spans="1:7" ht="36.75" customHeight="1" x14ac:dyDescent="0.25">
      <c r="A844" s="7">
        <v>43171</v>
      </c>
      <c r="B844" s="8" t="s">
        <v>687</v>
      </c>
      <c r="C844" s="9" t="s">
        <v>1960</v>
      </c>
      <c r="D844" s="10" t="s">
        <v>1221</v>
      </c>
      <c r="E844" s="11" t="s">
        <v>1203</v>
      </c>
      <c r="F844" s="12">
        <v>88075568.459999993</v>
      </c>
      <c r="G844" s="13">
        <v>43281</v>
      </c>
    </row>
    <row r="845" spans="1:7" ht="36.75" customHeight="1" x14ac:dyDescent="0.25">
      <c r="A845" s="7">
        <v>43171</v>
      </c>
      <c r="B845" s="8" t="s">
        <v>733</v>
      </c>
      <c r="C845" s="9" t="s">
        <v>2012</v>
      </c>
      <c r="D845" s="10" t="s">
        <v>1215</v>
      </c>
      <c r="E845" s="11" t="s">
        <v>1203</v>
      </c>
      <c r="F845" s="12">
        <v>704056.44</v>
      </c>
      <c r="G845" s="13">
        <v>43281</v>
      </c>
    </row>
    <row r="846" spans="1:7" ht="36.75" customHeight="1" x14ac:dyDescent="0.25">
      <c r="A846" s="7">
        <v>43171</v>
      </c>
      <c r="B846" s="8" t="s">
        <v>742</v>
      </c>
      <c r="C846" s="9" t="s">
        <v>2032</v>
      </c>
      <c r="D846" s="10" t="s">
        <v>1224</v>
      </c>
      <c r="E846" s="11" t="s">
        <v>1203</v>
      </c>
      <c r="F846" s="12">
        <v>1135044.07</v>
      </c>
      <c r="G846" s="13">
        <v>43281</v>
      </c>
    </row>
    <row r="847" spans="1:7" ht="36.75" customHeight="1" x14ac:dyDescent="0.25">
      <c r="A847" s="7">
        <v>43171</v>
      </c>
      <c r="B847" s="8" t="s">
        <v>775</v>
      </c>
      <c r="C847" s="9" t="s">
        <v>2051</v>
      </c>
      <c r="D847" s="10" t="s">
        <v>1223</v>
      </c>
      <c r="E847" s="11" t="s">
        <v>1203</v>
      </c>
      <c r="F847" s="12">
        <v>1205299.2000000002</v>
      </c>
      <c r="G847" s="13">
        <v>43281</v>
      </c>
    </row>
    <row r="848" spans="1:7" ht="36.75" customHeight="1" x14ac:dyDescent="0.25">
      <c r="A848" s="7">
        <v>43171</v>
      </c>
      <c r="B848" s="8" t="s">
        <v>840</v>
      </c>
      <c r="C848" s="9" t="s">
        <v>1666</v>
      </c>
      <c r="D848" s="10" t="s">
        <v>1215</v>
      </c>
      <c r="E848" s="11" t="s">
        <v>1203</v>
      </c>
      <c r="F848" s="12">
        <v>617607.28</v>
      </c>
      <c r="G848" s="13">
        <v>43281</v>
      </c>
    </row>
    <row r="849" spans="1:7" ht="36.75" customHeight="1" x14ac:dyDescent="0.25">
      <c r="A849" s="7">
        <v>43171</v>
      </c>
      <c r="B849" s="8" t="s">
        <v>851</v>
      </c>
      <c r="C849" s="9" t="s">
        <v>1820</v>
      </c>
      <c r="D849" s="10" t="s">
        <v>1281</v>
      </c>
      <c r="E849" s="11" t="s">
        <v>1203</v>
      </c>
      <c r="F849" s="12">
        <v>161939.32999999999</v>
      </c>
      <c r="G849" s="13">
        <v>43281</v>
      </c>
    </row>
    <row r="850" spans="1:7" ht="36.75" customHeight="1" x14ac:dyDescent="0.25">
      <c r="A850" s="7">
        <v>43171</v>
      </c>
      <c r="B850" s="8" t="s">
        <v>866</v>
      </c>
      <c r="C850" s="9" t="s">
        <v>1534</v>
      </c>
      <c r="D850" s="10" t="s">
        <v>1215</v>
      </c>
      <c r="E850" s="11" t="s">
        <v>1203</v>
      </c>
      <c r="F850" s="12">
        <v>350714.88</v>
      </c>
      <c r="G850" s="13">
        <v>43281</v>
      </c>
    </row>
    <row r="851" spans="1:7" ht="36.75" customHeight="1" x14ac:dyDescent="0.25">
      <c r="A851" s="7">
        <v>43171</v>
      </c>
      <c r="B851" s="8" t="s">
        <v>903</v>
      </c>
      <c r="C851" s="9" t="s">
        <v>1497</v>
      </c>
      <c r="D851" s="10" t="s">
        <v>1245</v>
      </c>
      <c r="E851" s="11" t="s">
        <v>1203</v>
      </c>
      <c r="F851" s="12">
        <v>140703.20000000001</v>
      </c>
      <c r="G851" s="13">
        <v>43281</v>
      </c>
    </row>
    <row r="852" spans="1:7" ht="36.75" customHeight="1" x14ac:dyDescent="0.25">
      <c r="A852" s="7">
        <v>43171</v>
      </c>
      <c r="B852" s="8" t="s">
        <v>904</v>
      </c>
      <c r="C852" s="9" t="s">
        <v>1463</v>
      </c>
      <c r="D852" s="10" t="s">
        <v>1227</v>
      </c>
      <c r="E852" s="11" t="s">
        <v>1203</v>
      </c>
      <c r="F852" s="12">
        <v>658591.04</v>
      </c>
      <c r="G852" s="13">
        <v>43281</v>
      </c>
    </row>
    <row r="853" spans="1:7" ht="36.75" customHeight="1" x14ac:dyDescent="0.25">
      <c r="A853" s="7">
        <v>43171</v>
      </c>
      <c r="B853" s="8" t="s">
        <v>905</v>
      </c>
      <c r="C853" s="9" t="s">
        <v>1521</v>
      </c>
      <c r="D853" s="10" t="s">
        <v>1245</v>
      </c>
      <c r="E853" s="11" t="s">
        <v>1203</v>
      </c>
      <c r="F853" s="12">
        <v>347392</v>
      </c>
      <c r="G853" s="13">
        <v>43281</v>
      </c>
    </row>
    <row r="854" spans="1:7" ht="36.75" customHeight="1" x14ac:dyDescent="0.25">
      <c r="A854" s="7">
        <v>43171</v>
      </c>
      <c r="B854" s="8" t="s">
        <v>905</v>
      </c>
      <c r="C854" s="9" t="s">
        <v>1512</v>
      </c>
      <c r="D854" s="10" t="s">
        <v>1215</v>
      </c>
      <c r="E854" s="11" t="s">
        <v>1203</v>
      </c>
      <c r="F854" s="12">
        <v>554080.80000000005</v>
      </c>
      <c r="G854" s="13">
        <v>43281</v>
      </c>
    </row>
    <row r="855" spans="1:7" ht="36.75" customHeight="1" x14ac:dyDescent="0.25">
      <c r="A855" s="7">
        <v>43171</v>
      </c>
      <c r="B855" s="8" t="s">
        <v>905</v>
      </c>
      <c r="C855" s="9" t="s">
        <v>1564</v>
      </c>
      <c r="D855" s="10" t="s">
        <v>1214</v>
      </c>
      <c r="E855" s="11" t="s">
        <v>1203</v>
      </c>
      <c r="F855" s="12">
        <v>627958.24</v>
      </c>
      <c r="G855" s="13">
        <v>43281</v>
      </c>
    </row>
    <row r="856" spans="1:7" ht="36.75" customHeight="1" x14ac:dyDescent="0.25">
      <c r="A856" s="7">
        <v>43171</v>
      </c>
      <c r="B856" s="8" t="s">
        <v>914</v>
      </c>
      <c r="C856" s="9" t="s">
        <v>1498</v>
      </c>
      <c r="D856" s="10" t="s">
        <v>1229</v>
      </c>
      <c r="E856" s="11" t="s">
        <v>1203</v>
      </c>
      <c r="F856" s="12">
        <v>1920292.26</v>
      </c>
      <c r="G856" s="13">
        <v>43281</v>
      </c>
    </row>
    <row r="857" spans="1:7" ht="36.75" customHeight="1" x14ac:dyDescent="0.25">
      <c r="A857" s="7">
        <v>43172</v>
      </c>
      <c r="B857" s="8" t="s">
        <v>245</v>
      </c>
      <c r="C857" s="9" t="s">
        <v>1483</v>
      </c>
      <c r="D857" s="10" t="s">
        <v>1215</v>
      </c>
      <c r="E857" s="11" t="s">
        <v>1203</v>
      </c>
      <c r="F857" s="12">
        <v>1096760.44</v>
      </c>
      <c r="G857" s="13">
        <v>43281</v>
      </c>
    </row>
    <row r="858" spans="1:7" ht="36.75" customHeight="1" x14ac:dyDescent="0.25">
      <c r="A858" s="7">
        <v>43172</v>
      </c>
      <c r="B858" s="8" t="s">
        <v>306</v>
      </c>
      <c r="C858" s="9" t="s">
        <v>1622</v>
      </c>
      <c r="D858" s="10" t="s">
        <v>1215</v>
      </c>
      <c r="E858" s="11" t="s">
        <v>1203</v>
      </c>
      <c r="F858" s="12">
        <v>1811418</v>
      </c>
      <c r="G858" s="13">
        <v>43281</v>
      </c>
    </row>
    <row r="859" spans="1:7" ht="36.75" customHeight="1" x14ac:dyDescent="0.25">
      <c r="A859" s="7">
        <v>43172</v>
      </c>
      <c r="B859" s="8" t="s">
        <v>307</v>
      </c>
      <c r="C859" s="9" t="s">
        <v>1681</v>
      </c>
      <c r="D859" s="10" t="s">
        <v>1216</v>
      </c>
      <c r="E859" s="11" t="s">
        <v>1203</v>
      </c>
      <c r="F859" s="12">
        <v>1951897.66</v>
      </c>
      <c r="G859" s="13">
        <v>43281</v>
      </c>
    </row>
    <row r="860" spans="1:7" ht="36.75" customHeight="1" x14ac:dyDescent="0.25">
      <c r="A860" s="7">
        <v>43172</v>
      </c>
      <c r="B860" s="8" t="s">
        <v>377</v>
      </c>
      <c r="C860" s="9" t="s">
        <v>1724</v>
      </c>
      <c r="D860" s="10" t="s">
        <v>1214</v>
      </c>
      <c r="E860" s="11" t="s">
        <v>1203</v>
      </c>
      <c r="F860" s="12">
        <v>1092189.1200000001</v>
      </c>
      <c r="G860" s="13">
        <v>43281</v>
      </c>
    </row>
    <row r="861" spans="1:7" ht="36.75" customHeight="1" x14ac:dyDescent="0.25">
      <c r="A861" s="7">
        <v>43172</v>
      </c>
      <c r="B861" s="8" t="s">
        <v>379</v>
      </c>
      <c r="C861" s="9" t="s">
        <v>1770</v>
      </c>
      <c r="D861" s="10" t="s">
        <v>1264</v>
      </c>
      <c r="E861" s="11" t="s">
        <v>1203</v>
      </c>
      <c r="F861" s="12">
        <v>506178.75</v>
      </c>
      <c r="G861" s="13">
        <v>43281</v>
      </c>
    </row>
    <row r="862" spans="1:7" ht="36.75" customHeight="1" x14ac:dyDescent="0.25">
      <c r="A862" s="7">
        <v>43172</v>
      </c>
      <c r="B862" s="8" t="s">
        <v>425</v>
      </c>
      <c r="C862" s="9" t="s">
        <v>1806</v>
      </c>
      <c r="D862" s="10" t="s">
        <v>1215</v>
      </c>
      <c r="E862" s="11" t="s">
        <v>1203</v>
      </c>
      <c r="F862" s="12">
        <v>649522.74</v>
      </c>
      <c r="G862" s="13">
        <v>43281</v>
      </c>
    </row>
    <row r="863" spans="1:7" ht="36.75" customHeight="1" x14ac:dyDescent="0.25">
      <c r="A863" s="7">
        <v>43172</v>
      </c>
      <c r="B863" s="8" t="s">
        <v>428</v>
      </c>
      <c r="C863" s="9" t="s">
        <v>1809</v>
      </c>
      <c r="D863" s="10" t="s">
        <v>1213</v>
      </c>
      <c r="E863" s="11" t="s">
        <v>1203</v>
      </c>
      <c r="F863" s="12">
        <v>1228482.92</v>
      </c>
      <c r="G863" s="13">
        <v>43281</v>
      </c>
    </row>
    <row r="864" spans="1:7" ht="36.75" customHeight="1" x14ac:dyDescent="0.25">
      <c r="A864" s="7">
        <v>43172</v>
      </c>
      <c r="B864" s="8" t="s">
        <v>515</v>
      </c>
      <c r="C864" s="9" t="s">
        <v>1470</v>
      </c>
      <c r="D864" s="10" t="s">
        <v>1215</v>
      </c>
      <c r="E864" s="11" t="s">
        <v>1203</v>
      </c>
      <c r="F864" s="12">
        <v>394249.8</v>
      </c>
      <c r="G864" s="13">
        <v>43281</v>
      </c>
    </row>
    <row r="865" spans="1:7" ht="36.75" customHeight="1" x14ac:dyDescent="0.25">
      <c r="A865" s="7">
        <v>43172</v>
      </c>
      <c r="B865" s="8" t="s">
        <v>593</v>
      </c>
      <c r="C865" s="9" t="s">
        <v>1896</v>
      </c>
      <c r="D865" s="10" t="s">
        <v>1242</v>
      </c>
      <c r="E865" s="11" t="s">
        <v>1203</v>
      </c>
      <c r="F865" s="12">
        <v>205518.41</v>
      </c>
      <c r="G865" s="13">
        <v>43281</v>
      </c>
    </row>
    <row r="866" spans="1:7" ht="36.75" customHeight="1" x14ac:dyDescent="0.25">
      <c r="A866" s="7">
        <v>43172</v>
      </c>
      <c r="B866" s="8" t="s">
        <v>645</v>
      </c>
      <c r="C866" s="9" t="s">
        <v>1866</v>
      </c>
      <c r="D866" s="10" t="s">
        <v>1213</v>
      </c>
      <c r="E866" s="11" t="s">
        <v>1203</v>
      </c>
      <c r="F866" s="12">
        <v>773710.18</v>
      </c>
      <c r="G866" s="13">
        <v>43281</v>
      </c>
    </row>
    <row r="867" spans="1:7" ht="36.75" customHeight="1" x14ac:dyDescent="0.25">
      <c r="A867" s="7">
        <v>43172</v>
      </c>
      <c r="B867" s="8" t="s">
        <v>660</v>
      </c>
      <c r="C867" s="9" t="s">
        <v>1662</v>
      </c>
      <c r="D867" s="10" t="s">
        <v>1213</v>
      </c>
      <c r="E867" s="11" t="s">
        <v>1203</v>
      </c>
      <c r="F867" s="12">
        <v>161962.07999999999</v>
      </c>
      <c r="G867" s="13">
        <v>43281</v>
      </c>
    </row>
    <row r="868" spans="1:7" ht="36.75" customHeight="1" x14ac:dyDescent="0.25">
      <c r="A868" s="7">
        <v>43172</v>
      </c>
      <c r="B868" s="8" t="s">
        <v>660</v>
      </c>
      <c r="C868" s="9" t="s">
        <v>1463</v>
      </c>
      <c r="D868" s="10" t="s">
        <v>1216</v>
      </c>
      <c r="E868" s="11" t="s">
        <v>1203</v>
      </c>
      <c r="F868" s="12">
        <v>429766.42</v>
      </c>
      <c r="G868" s="13">
        <v>43281</v>
      </c>
    </row>
    <row r="869" spans="1:7" ht="36.75" customHeight="1" x14ac:dyDescent="0.25">
      <c r="A869" s="7">
        <v>43172</v>
      </c>
      <c r="B869" s="8" t="s">
        <v>661</v>
      </c>
      <c r="C869" s="9" t="s">
        <v>1471</v>
      </c>
      <c r="D869" s="10" t="s">
        <v>1213</v>
      </c>
      <c r="E869" s="11" t="s">
        <v>1203</v>
      </c>
      <c r="F869" s="12">
        <v>720494.24</v>
      </c>
      <c r="G869" s="13">
        <v>43281</v>
      </c>
    </row>
    <row r="870" spans="1:7" ht="36.75" customHeight="1" x14ac:dyDescent="0.25">
      <c r="A870" s="7">
        <v>43172</v>
      </c>
      <c r="B870" s="8" t="s">
        <v>678</v>
      </c>
      <c r="C870" s="9" t="s">
        <v>1737</v>
      </c>
      <c r="D870" s="10" t="s">
        <v>1213</v>
      </c>
      <c r="E870" s="11" t="s">
        <v>1203</v>
      </c>
      <c r="F870" s="12">
        <v>1300434.8</v>
      </c>
      <c r="G870" s="13">
        <v>43281</v>
      </c>
    </row>
    <row r="871" spans="1:7" ht="36.75" customHeight="1" x14ac:dyDescent="0.25">
      <c r="A871" s="7">
        <v>43172</v>
      </c>
      <c r="B871" s="8" t="s">
        <v>724</v>
      </c>
      <c r="C871" s="9" t="s">
        <v>1991</v>
      </c>
      <c r="D871" s="10" t="s">
        <v>1214</v>
      </c>
      <c r="E871" s="11" t="s">
        <v>1203</v>
      </c>
      <c r="F871" s="12">
        <v>491824</v>
      </c>
      <c r="G871" s="13">
        <v>43281</v>
      </c>
    </row>
    <row r="872" spans="1:7" ht="36.75" customHeight="1" x14ac:dyDescent="0.25">
      <c r="A872" s="7">
        <v>43172</v>
      </c>
      <c r="B872" s="8" t="s">
        <v>729</v>
      </c>
      <c r="C872" s="9" t="s">
        <v>1909</v>
      </c>
      <c r="D872" s="10" t="s">
        <v>1238</v>
      </c>
      <c r="E872" s="11" t="s">
        <v>1203</v>
      </c>
      <c r="F872" s="12">
        <v>381752.24</v>
      </c>
      <c r="G872" s="13">
        <v>43281</v>
      </c>
    </row>
    <row r="873" spans="1:7" ht="36.75" customHeight="1" x14ac:dyDescent="0.25">
      <c r="A873" s="7">
        <v>43172</v>
      </c>
      <c r="B873" s="8" t="s">
        <v>757</v>
      </c>
      <c r="C873" s="9" t="s">
        <v>1535</v>
      </c>
      <c r="D873" s="10" t="s">
        <v>1214</v>
      </c>
      <c r="E873" s="11" t="s">
        <v>1203</v>
      </c>
      <c r="F873" s="12">
        <v>995315.84</v>
      </c>
      <c r="G873" s="13">
        <v>43281</v>
      </c>
    </row>
    <row r="874" spans="1:7" ht="36.75" customHeight="1" x14ac:dyDescent="0.25">
      <c r="A874" s="7">
        <v>43172</v>
      </c>
      <c r="B874" s="8" t="s">
        <v>789</v>
      </c>
      <c r="C874" s="9" t="s">
        <v>1655</v>
      </c>
      <c r="D874" s="10" t="s">
        <v>1244</v>
      </c>
      <c r="E874" s="11" t="s">
        <v>1203</v>
      </c>
      <c r="F874" s="12">
        <v>1128174.3999999999</v>
      </c>
      <c r="G874" s="13">
        <v>43281</v>
      </c>
    </row>
    <row r="875" spans="1:7" ht="36.75" customHeight="1" x14ac:dyDescent="0.25">
      <c r="A875" s="7">
        <v>43172</v>
      </c>
      <c r="B875" s="8" t="s">
        <v>793</v>
      </c>
      <c r="C875" s="9" t="s">
        <v>2056</v>
      </c>
      <c r="D875" s="10" t="s">
        <v>1214</v>
      </c>
      <c r="E875" s="11" t="s">
        <v>1203</v>
      </c>
      <c r="F875" s="12">
        <v>1551160.74</v>
      </c>
      <c r="G875" s="13">
        <v>43281</v>
      </c>
    </row>
    <row r="876" spans="1:7" ht="36.75" customHeight="1" x14ac:dyDescent="0.25">
      <c r="A876" s="7">
        <v>43172</v>
      </c>
      <c r="B876" s="8" t="s">
        <v>847</v>
      </c>
      <c r="C876" s="9" t="s">
        <v>2007</v>
      </c>
      <c r="D876" s="10" t="s">
        <v>1215</v>
      </c>
      <c r="E876" s="11" t="s">
        <v>1203</v>
      </c>
      <c r="F876" s="12">
        <v>1842051.98</v>
      </c>
      <c r="G876" s="13">
        <v>43281</v>
      </c>
    </row>
    <row r="877" spans="1:7" ht="36.75" customHeight="1" x14ac:dyDescent="0.25">
      <c r="A877" s="7">
        <v>43173</v>
      </c>
      <c r="B877" s="8" t="s">
        <v>28</v>
      </c>
      <c r="C877" s="9" t="s">
        <v>1484</v>
      </c>
      <c r="D877" s="10" t="s">
        <v>1215</v>
      </c>
      <c r="E877" s="11" t="s">
        <v>1203</v>
      </c>
      <c r="F877" s="12">
        <v>828973.6</v>
      </c>
      <c r="G877" s="13">
        <v>43281</v>
      </c>
    </row>
    <row r="878" spans="1:7" ht="36.75" customHeight="1" x14ac:dyDescent="0.25">
      <c r="A878" s="7">
        <v>43173</v>
      </c>
      <c r="B878" s="8" t="s">
        <v>33</v>
      </c>
      <c r="C878" s="9" t="s">
        <v>1492</v>
      </c>
      <c r="D878" s="10" t="s">
        <v>1215</v>
      </c>
      <c r="E878" s="11" t="s">
        <v>1203</v>
      </c>
      <c r="F878" s="12">
        <v>363989.88</v>
      </c>
      <c r="G878" s="13">
        <v>43281</v>
      </c>
    </row>
    <row r="879" spans="1:7" ht="36.75" customHeight="1" x14ac:dyDescent="0.25">
      <c r="A879" s="7">
        <v>43173</v>
      </c>
      <c r="B879" s="8" t="s">
        <v>40</v>
      </c>
      <c r="C879" s="9" t="s">
        <v>1503</v>
      </c>
      <c r="D879" s="10" t="s">
        <v>1227</v>
      </c>
      <c r="E879" s="11" t="s">
        <v>1203</v>
      </c>
      <c r="F879" s="12">
        <v>892552</v>
      </c>
      <c r="G879" s="13">
        <v>43281</v>
      </c>
    </row>
    <row r="880" spans="1:7" ht="36.75" customHeight="1" x14ac:dyDescent="0.25">
      <c r="A880" s="7">
        <v>43173</v>
      </c>
      <c r="B880" s="8" t="s">
        <v>57</v>
      </c>
      <c r="C880" s="9" t="s">
        <v>1496</v>
      </c>
      <c r="D880" s="10" t="s">
        <v>1215</v>
      </c>
      <c r="E880" s="11" t="s">
        <v>1203</v>
      </c>
      <c r="F880" s="12">
        <v>178554.06</v>
      </c>
      <c r="G880" s="13">
        <v>43281</v>
      </c>
    </row>
    <row r="881" spans="1:7" ht="36.75" customHeight="1" x14ac:dyDescent="0.25">
      <c r="A881" s="7">
        <v>43173</v>
      </c>
      <c r="B881" s="8" t="s">
        <v>132</v>
      </c>
      <c r="C881" s="9" t="s">
        <v>1595</v>
      </c>
      <c r="D881" s="10" t="s">
        <v>1228</v>
      </c>
      <c r="E881" s="11" t="s">
        <v>1203</v>
      </c>
      <c r="F881" s="12">
        <v>356553.05</v>
      </c>
      <c r="G881" s="13">
        <v>43281</v>
      </c>
    </row>
    <row r="882" spans="1:7" ht="36.75" customHeight="1" x14ac:dyDescent="0.25">
      <c r="A882" s="7">
        <v>43173</v>
      </c>
      <c r="B882" s="8" t="s">
        <v>313</v>
      </c>
      <c r="C882" s="9" t="s">
        <v>1568</v>
      </c>
      <c r="D882" s="10" t="s">
        <v>1215</v>
      </c>
      <c r="E882" s="11" t="s">
        <v>1203</v>
      </c>
      <c r="F882" s="12">
        <v>1917261.64</v>
      </c>
      <c r="G882" s="13">
        <v>43281</v>
      </c>
    </row>
    <row r="883" spans="1:7" ht="36.75" customHeight="1" x14ac:dyDescent="0.25">
      <c r="A883" s="7">
        <v>43173</v>
      </c>
      <c r="B883" s="8" t="s">
        <v>504</v>
      </c>
      <c r="C883" s="9" t="s">
        <v>1842</v>
      </c>
      <c r="D883" s="10" t="s">
        <v>1215</v>
      </c>
      <c r="E883" s="11" t="s">
        <v>1203</v>
      </c>
      <c r="F883" s="12">
        <v>914828.04</v>
      </c>
      <c r="G883" s="13">
        <v>43281</v>
      </c>
    </row>
    <row r="884" spans="1:7" ht="36.75" customHeight="1" x14ac:dyDescent="0.25">
      <c r="A884" s="7">
        <v>43173</v>
      </c>
      <c r="B884" s="8" t="s">
        <v>544</v>
      </c>
      <c r="C884" s="9" t="s">
        <v>1463</v>
      </c>
      <c r="D884" s="10" t="s">
        <v>1244</v>
      </c>
      <c r="E884" s="11" t="s">
        <v>1203</v>
      </c>
      <c r="F884" s="12">
        <v>1164282.3999999999</v>
      </c>
      <c r="G884" s="13">
        <v>43281</v>
      </c>
    </row>
    <row r="885" spans="1:7" ht="36.75" customHeight="1" x14ac:dyDescent="0.25">
      <c r="A885" s="7">
        <v>43173</v>
      </c>
      <c r="B885" s="8" t="s">
        <v>604</v>
      </c>
      <c r="C885" s="9" t="s">
        <v>1905</v>
      </c>
      <c r="D885" s="10" t="s">
        <v>1296</v>
      </c>
      <c r="E885" s="11" t="s">
        <v>1203</v>
      </c>
      <c r="F885" s="12">
        <v>145425.07999999999</v>
      </c>
      <c r="G885" s="13">
        <v>43281</v>
      </c>
    </row>
    <row r="886" spans="1:7" ht="36.75" customHeight="1" x14ac:dyDescent="0.25">
      <c r="A886" s="7">
        <v>43173</v>
      </c>
      <c r="B886" s="8" t="s">
        <v>629</v>
      </c>
      <c r="C886" s="9" t="s">
        <v>1920</v>
      </c>
      <c r="D886" s="10" t="s">
        <v>1213</v>
      </c>
      <c r="E886" s="11" t="s">
        <v>1203</v>
      </c>
      <c r="F886" s="12">
        <v>999634.82</v>
      </c>
      <c r="G886" s="13">
        <v>43281</v>
      </c>
    </row>
    <row r="887" spans="1:7" ht="36.75" customHeight="1" x14ac:dyDescent="0.25">
      <c r="A887" s="7">
        <v>43173</v>
      </c>
      <c r="B887" s="8" t="s">
        <v>642</v>
      </c>
      <c r="C887" s="9" t="s">
        <v>1722</v>
      </c>
      <c r="D887" s="10" t="s">
        <v>1213</v>
      </c>
      <c r="E887" s="11" t="s">
        <v>1203</v>
      </c>
      <c r="F887" s="12">
        <v>708811.94</v>
      </c>
      <c r="G887" s="13">
        <v>43281</v>
      </c>
    </row>
    <row r="888" spans="1:7" ht="36.75" customHeight="1" x14ac:dyDescent="0.25">
      <c r="A888" s="7">
        <v>43173</v>
      </c>
      <c r="B888" s="8" t="s">
        <v>657</v>
      </c>
      <c r="C888" s="9" t="s">
        <v>1464</v>
      </c>
      <c r="D888" s="10" t="s">
        <v>1242</v>
      </c>
      <c r="E888" s="11" t="s">
        <v>1203</v>
      </c>
      <c r="F888" s="12">
        <v>582551.27</v>
      </c>
      <c r="G888" s="13">
        <v>43281</v>
      </c>
    </row>
    <row r="889" spans="1:7" ht="36.75" customHeight="1" x14ac:dyDescent="0.25">
      <c r="A889" s="7">
        <v>43173</v>
      </c>
      <c r="B889" s="8" t="s">
        <v>664</v>
      </c>
      <c r="C889" s="9" t="s">
        <v>1479</v>
      </c>
      <c r="D889" s="10" t="s">
        <v>1213</v>
      </c>
      <c r="E889" s="11" t="s">
        <v>1203</v>
      </c>
      <c r="F889" s="12">
        <v>612522.15</v>
      </c>
      <c r="G889" s="13">
        <v>43281</v>
      </c>
    </row>
    <row r="890" spans="1:7" ht="36.75" customHeight="1" x14ac:dyDescent="0.25">
      <c r="A890" s="7">
        <v>43173</v>
      </c>
      <c r="B890" s="8" t="s">
        <v>674</v>
      </c>
      <c r="C890" s="9" t="s">
        <v>1500</v>
      </c>
      <c r="D890" s="10" t="s">
        <v>1213</v>
      </c>
      <c r="E890" s="11" t="s">
        <v>1203</v>
      </c>
      <c r="F890" s="12">
        <v>624319.66</v>
      </c>
      <c r="G890" s="13">
        <v>43281</v>
      </c>
    </row>
    <row r="891" spans="1:7" ht="36.75" customHeight="1" x14ac:dyDescent="0.25">
      <c r="A891" s="7">
        <v>43173</v>
      </c>
      <c r="B891" s="8" t="s">
        <v>677</v>
      </c>
      <c r="C891" s="9" t="s">
        <v>1540</v>
      </c>
      <c r="D891" s="10" t="s">
        <v>1242</v>
      </c>
      <c r="E891" s="11" t="s">
        <v>1203</v>
      </c>
      <c r="F891" s="12">
        <v>1422658.38</v>
      </c>
      <c r="G891" s="13">
        <v>43281</v>
      </c>
    </row>
    <row r="892" spans="1:7" ht="36.75" customHeight="1" x14ac:dyDescent="0.25">
      <c r="A892" s="7">
        <v>43173</v>
      </c>
      <c r="B892" s="8" t="s">
        <v>741</v>
      </c>
      <c r="C892" s="9" t="s">
        <v>1641</v>
      </c>
      <c r="D892" s="10" t="s">
        <v>1216</v>
      </c>
      <c r="E892" s="11" t="s">
        <v>1203</v>
      </c>
      <c r="F892" s="12">
        <v>352892.8</v>
      </c>
      <c r="G892" s="13">
        <v>43281</v>
      </c>
    </row>
    <row r="893" spans="1:7" ht="36.75" customHeight="1" x14ac:dyDescent="0.25">
      <c r="A893" s="7">
        <v>43173</v>
      </c>
      <c r="B893" s="8" t="s">
        <v>741</v>
      </c>
      <c r="C893" s="9" t="s">
        <v>2025</v>
      </c>
      <c r="D893" s="10" t="s">
        <v>1213</v>
      </c>
      <c r="E893" s="11" t="s">
        <v>1203</v>
      </c>
      <c r="F893" s="12">
        <v>365987.82</v>
      </c>
      <c r="G893" s="13">
        <v>43281</v>
      </c>
    </row>
    <row r="894" spans="1:7" ht="36.75" customHeight="1" x14ac:dyDescent="0.25">
      <c r="A894" s="7">
        <v>43173</v>
      </c>
      <c r="B894" s="8" t="s">
        <v>751</v>
      </c>
      <c r="C894" s="9" t="s">
        <v>1867</v>
      </c>
      <c r="D894" s="10" t="s">
        <v>1227</v>
      </c>
      <c r="E894" s="11" t="s">
        <v>1203</v>
      </c>
      <c r="F894" s="12">
        <f>21308*50.74</f>
        <v>1081167.9200000002</v>
      </c>
      <c r="G894" s="13">
        <v>43281</v>
      </c>
    </row>
    <row r="895" spans="1:7" ht="36.75" customHeight="1" x14ac:dyDescent="0.25">
      <c r="A895" s="7">
        <v>43173</v>
      </c>
      <c r="B895" s="8" t="s">
        <v>773</v>
      </c>
      <c r="C895" s="9" t="s">
        <v>1585</v>
      </c>
      <c r="D895" s="10" t="s">
        <v>1215</v>
      </c>
      <c r="E895" s="11" t="s">
        <v>1203</v>
      </c>
      <c r="F895" s="12">
        <v>841878.08</v>
      </c>
      <c r="G895" s="13">
        <v>43281</v>
      </c>
    </row>
    <row r="896" spans="1:7" ht="36.75" customHeight="1" x14ac:dyDescent="0.25">
      <c r="A896" s="7">
        <v>43173</v>
      </c>
      <c r="B896" s="8" t="s">
        <v>867</v>
      </c>
      <c r="C896" s="9" t="s">
        <v>2104</v>
      </c>
      <c r="D896" s="10" t="s">
        <v>1214</v>
      </c>
      <c r="E896" s="11" t="s">
        <v>1203</v>
      </c>
      <c r="F896" s="12">
        <v>748497.6</v>
      </c>
      <c r="G896" s="13">
        <v>43281</v>
      </c>
    </row>
    <row r="897" spans="1:7" ht="36.75" customHeight="1" x14ac:dyDescent="0.25">
      <c r="A897" s="7">
        <v>43173</v>
      </c>
      <c r="B897" s="8" t="s">
        <v>874</v>
      </c>
      <c r="C897" s="9" t="s">
        <v>1765</v>
      </c>
      <c r="D897" s="10" t="s">
        <v>1215</v>
      </c>
      <c r="E897" s="11" t="s">
        <v>1203</v>
      </c>
      <c r="F897" s="12">
        <v>1740635.7</v>
      </c>
      <c r="G897" s="13">
        <v>43281</v>
      </c>
    </row>
    <row r="898" spans="1:7" ht="36.75" customHeight="1" x14ac:dyDescent="0.25">
      <c r="A898" s="7">
        <v>43173</v>
      </c>
      <c r="B898" s="8" t="s">
        <v>877</v>
      </c>
      <c r="C898" s="9" t="s">
        <v>1764</v>
      </c>
      <c r="D898" s="10" t="s">
        <v>1219</v>
      </c>
      <c r="E898" s="11" t="s">
        <v>1203</v>
      </c>
      <c r="F898" s="12">
        <v>521088</v>
      </c>
      <c r="G898" s="13">
        <v>43281</v>
      </c>
    </row>
    <row r="899" spans="1:7" ht="36.75" customHeight="1" x14ac:dyDescent="0.25">
      <c r="A899" s="7">
        <v>43173</v>
      </c>
      <c r="B899" s="8" t="s">
        <v>899</v>
      </c>
      <c r="C899" s="9" t="s">
        <v>1618</v>
      </c>
      <c r="D899" s="10" t="s">
        <v>1264</v>
      </c>
      <c r="E899" s="11" t="s">
        <v>1203</v>
      </c>
      <c r="F899" s="12">
        <v>917554</v>
      </c>
      <c r="G899" s="13">
        <v>43281</v>
      </c>
    </row>
    <row r="900" spans="1:7" ht="36.75" customHeight="1" x14ac:dyDescent="0.25">
      <c r="A900" s="7">
        <v>43173</v>
      </c>
      <c r="B900" s="8" t="s">
        <v>900</v>
      </c>
      <c r="C900" s="9" t="s">
        <v>2128</v>
      </c>
      <c r="D900" s="10" t="s">
        <v>1214</v>
      </c>
      <c r="E900" s="11" t="s">
        <v>1203</v>
      </c>
      <c r="F900" s="12">
        <v>682047.08</v>
      </c>
      <c r="G900" s="13">
        <v>43281</v>
      </c>
    </row>
    <row r="901" spans="1:7" ht="36.75" customHeight="1" x14ac:dyDescent="0.25">
      <c r="A901" s="7">
        <v>43173</v>
      </c>
      <c r="B901" s="8" t="s">
        <v>903</v>
      </c>
      <c r="C901" s="9" t="s">
        <v>1484</v>
      </c>
      <c r="D901" s="10" t="s">
        <v>1288</v>
      </c>
      <c r="E901" s="11" t="s">
        <v>1203</v>
      </c>
      <c r="F901" s="12">
        <v>268615.2</v>
      </c>
      <c r="G901" s="13">
        <v>43281</v>
      </c>
    </row>
    <row r="902" spans="1:7" ht="36.75" customHeight="1" x14ac:dyDescent="0.25">
      <c r="A902" s="7">
        <v>43174</v>
      </c>
      <c r="B902" s="8" t="s">
        <v>39</v>
      </c>
      <c r="C902" s="9" t="s">
        <v>1501</v>
      </c>
      <c r="D902" s="10" t="s">
        <v>1215</v>
      </c>
      <c r="E902" s="11" t="s">
        <v>1203</v>
      </c>
      <c r="F902" s="12">
        <v>1209076.3799999999</v>
      </c>
      <c r="G902" s="13">
        <v>43281</v>
      </c>
    </row>
    <row r="903" spans="1:7" ht="36.75" customHeight="1" x14ac:dyDescent="0.25">
      <c r="A903" s="7">
        <v>43174</v>
      </c>
      <c r="B903" s="8" t="s">
        <v>206</v>
      </c>
      <c r="C903" s="9" t="s">
        <v>1473</v>
      </c>
      <c r="D903" s="10" t="s">
        <v>1215</v>
      </c>
      <c r="E903" s="11" t="s">
        <v>1203</v>
      </c>
      <c r="F903" s="12">
        <v>1010740.8</v>
      </c>
      <c r="G903" s="13">
        <v>43281</v>
      </c>
    </row>
    <row r="904" spans="1:7" ht="36.75" customHeight="1" x14ac:dyDescent="0.25">
      <c r="A904" s="7">
        <v>43174</v>
      </c>
      <c r="B904" s="8" t="s">
        <v>213</v>
      </c>
      <c r="C904" s="9" t="s">
        <v>1654</v>
      </c>
      <c r="D904" s="10" t="s">
        <v>1227</v>
      </c>
      <c r="E904" s="11" t="s">
        <v>1203</v>
      </c>
      <c r="F904" s="12">
        <v>1000503.12</v>
      </c>
      <c r="G904" s="13">
        <v>43281</v>
      </c>
    </row>
    <row r="905" spans="1:7" ht="36.75" customHeight="1" x14ac:dyDescent="0.25">
      <c r="A905" s="7">
        <v>43174</v>
      </c>
      <c r="B905" s="8" t="s">
        <v>278</v>
      </c>
      <c r="C905" s="9" t="s">
        <v>1515</v>
      </c>
      <c r="D905" s="10" t="s">
        <v>1215</v>
      </c>
      <c r="E905" s="11" t="s">
        <v>1203</v>
      </c>
      <c r="F905" s="12">
        <v>878309.4</v>
      </c>
      <c r="G905" s="13">
        <v>43281</v>
      </c>
    </row>
    <row r="906" spans="1:7" ht="36.75" customHeight="1" x14ac:dyDescent="0.25">
      <c r="A906" s="7">
        <v>43174</v>
      </c>
      <c r="B906" s="8" t="s">
        <v>374</v>
      </c>
      <c r="C906" s="9" t="s">
        <v>1683</v>
      </c>
      <c r="D906" s="10" t="s">
        <v>1244</v>
      </c>
      <c r="E906" s="11" t="s">
        <v>1203</v>
      </c>
      <c r="F906" s="12">
        <v>479316</v>
      </c>
      <c r="G906" s="13">
        <v>43281</v>
      </c>
    </row>
    <row r="907" spans="1:7" ht="36.75" customHeight="1" x14ac:dyDescent="0.25">
      <c r="A907" s="7">
        <v>43174</v>
      </c>
      <c r="B907" s="8" t="s">
        <v>488</v>
      </c>
      <c r="C907" s="9" t="s">
        <v>1512</v>
      </c>
      <c r="D907" s="10" t="s">
        <v>1215</v>
      </c>
      <c r="E907" s="11" t="s">
        <v>1203</v>
      </c>
      <c r="F907" s="12">
        <v>486596.6</v>
      </c>
      <c r="G907" s="13">
        <v>43281</v>
      </c>
    </row>
    <row r="908" spans="1:7" ht="36.75" customHeight="1" x14ac:dyDescent="0.25">
      <c r="A908" s="7">
        <v>43174</v>
      </c>
      <c r="B908" s="8" t="s">
        <v>591</v>
      </c>
      <c r="C908" s="9" t="s">
        <v>1890</v>
      </c>
      <c r="D908" s="10" t="s">
        <v>1269</v>
      </c>
      <c r="E908" s="11" t="s">
        <v>1203</v>
      </c>
      <c r="F908" s="12">
        <v>345259.07</v>
      </c>
      <c r="G908" s="13">
        <v>43281</v>
      </c>
    </row>
    <row r="909" spans="1:7" ht="36.75" customHeight="1" x14ac:dyDescent="0.25">
      <c r="A909" s="7">
        <v>43174</v>
      </c>
      <c r="B909" s="8" t="s">
        <v>591</v>
      </c>
      <c r="C909" s="9" t="s">
        <v>1894</v>
      </c>
      <c r="D909" s="10" t="s">
        <v>1281</v>
      </c>
      <c r="E909" s="11" t="s">
        <v>1203</v>
      </c>
      <c r="F909" s="12">
        <v>362571</v>
      </c>
      <c r="G909" s="13">
        <v>43281</v>
      </c>
    </row>
    <row r="910" spans="1:7" ht="36.75" customHeight="1" x14ac:dyDescent="0.25">
      <c r="A910" s="7">
        <v>43174</v>
      </c>
      <c r="B910" s="8" t="s">
        <v>628</v>
      </c>
      <c r="C910" s="9" t="s">
        <v>1470</v>
      </c>
      <c r="D910" s="10" t="s">
        <v>1227</v>
      </c>
      <c r="E910" s="11" t="s">
        <v>1203</v>
      </c>
      <c r="F910" s="12">
        <f>6600*53.1</f>
        <v>350460</v>
      </c>
      <c r="G910" s="13">
        <v>43281</v>
      </c>
    </row>
    <row r="911" spans="1:7" ht="36.75" customHeight="1" x14ac:dyDescent="0.25">
      <c r="A911" s="7">
        <v>43174</v>
      </c>
      <c r="B911" s="8" t="s">
        <v>729</v>
      </c>
      <c r="C911" s="9" t="s">
        <v>1684</v>
      </c>
      <c r="D911" s="10" t="s">
        <v>1269</v>
      </c>
      <c r="E911" s="11" t="s">
        <v>1203</v>
      </c>
      <c r="F911" s="12">
        <v>269787.90000000002</v>
      </c>
      <c r="G911" s="13">
        <v>43281</v>
      </c>
    </row>
    <row r="912" spans="1:7" ht="36.75" customHeight="1" x14ac:dyDescent="0.25">
      <c r="A912" s="7">
        <v>43174</v>
      </c>
      <c r="B912" s="8" t="s">
        <v>729</v>
      </c>
      <c r="C912" s="9" t="s">
        <v>2001</v>
      </c>
      <c r="D912" s="10" t="s">
        <v>1213</v>
      </c>
      <c r="E912" s="11" t="s">
        <v>1203</v>
      </c>
      <c r="F912" s="12">
        <v>582815.16</v>
      </c>
      <c r="G912" s="13">
        <v>43281</v>
      </c>
    </row>
    <row r="913" spans="1:7" ht="36.75" customHeight="1" x14ac:dyDescent="0.25">
      <c r="A913" s="7">
        <v>43174</v>
      </c>
      <c r="B913" s="8" t="s">
        <v>830</v>
      </c>
      <c r="C913" s="9" t="s">
        <v>1727</v>
      </c>
      <c r="D913" s="10" t="s">
        <v>1213</v>
      </c>
      <c r="E913" s="11" t="s">
        <v>1203</v>
      </c>
      <c r="F913" s="12">
        <v>324047.98</v>
      </c>
      <c r="G913" s="13">
        <v>43281</v>
      </c>
    </row>
    <row r="914" spans="1:7" ht="36.75" customHeight="1" x14ac:dyDescent="0.25">
      <c r="A914" s="7">
        <v>43174</v>
      </c>
      <c r="B914" s="8" t="s">
        <v>834</v>
      </c>
      <c r="C914" s="9" t="s">
        <v>2078</v>
      </c>
      <c r="D914" s="10" t="s">
        <v>1278</v>
      </c>
      <c r="E914" s="11" t="s">
        <v>1203</v>
      </c>
      <c r="F914" s="12">
        <v>283770.92</v>
      </c>
      <c r="G914" s="13">
        <v>43281</v>
      </c>
    </row>
    <row r="915" spans="1:7" ht="36.75" customHeight="1" x14ac:dyDescent="0.25">
      <c r="A915" s="7">
        <v>43174</v>
      </c>
      <c r="B915" s="8" t="s">
        <v>864</v>
      </c>
      <c r="C915" s="9" t="s">
        <v>1624</v>
      </c>
      <c r="D915" s="10" t="s">
        <v>1214</v>
      </c>
      <c r="E915" s="11" t="s">
        <v>1203</v>
      </c>
      <c r="F915" s="12">
        <v>892009.2</v>
      </c>
      <c r="G915" s="13">
        <v>43281</v>
      </c>
    </row>
    <row r="916" spans="1:7" ht="36.75" customHeight="1" x14ac:dyDescent="0.25">
      <c r="A916" s="7">
        <v>43175</v>
      </c>
      <c r="B916" s="8" t="s">
        <v>13</v>
      </c>
      <c r="C916" s="9" t="s">
        <v>1462</v>
      </c>
      <c r="D916" s="10" t="s">
        <v>1216</v>
      </c>
      <c r="E916" s="11" t="s">
        <v>1203</v>
      </c>
      <c r="F916" s="12">
        <v>1557428.24</v>
      </c>
      <c r="G916" s="13">
        <v>43281</v>
      </c>
    </row>
    <row r="917" spans="1:7" ht="36.75" customHeight="1" x14ac:dyDescent="0.25">
      <c r="A917" s="7">
        <v>43175</v>
      </c>
      <c r="B917" s="8" t="s">
        <v>111</v>
      </c>
      <c r="C917" s="9" t="s">
        <v>1498</v>
      </c>
      <c r="D917" s="10" t="s">
        <v>1227</v>
      </c>
      <c r="E917" s="11" t="s">
        <v>1203</v>
      </c>
      <c r="F917" s="12">
        <f>15067*50.74</f>
        <v>764499.58000000007</v>
      </c>
      <c r="G917" s="13">
        <v>43281</v>
      </c>
    </row>
    <row r="918" spans="1:7" ht="36.75" customHeight="1" x14ac:dyDescent="0.25">
      <c r="A918" s="7">
        <v>43175</v>
      </c>
      <c r="B918" s="8" t="s">
        <v>131</v>
      </c>
      <c r="C918" s="9" t="s">
        <v>1593</v>
      </c>
      <c r="D918" s="10" t="s">
        <v>1228</v>
      </c>
      <c r="E918" s="11" t="s">
        <v>1203</v>
      </c>
      <c r="F918" s="12">
        <v>472518.12</v>
      </c>
      <c r="G918" s="13">
        <v>43281</v>
      </c>
    </row>
    <row r="919" spans="1:7" ht="36.75" customHeight="1" x14ac:dyDescent="0.25">
      <c r="A919" s="7">
        <v>43175</v>
      </c>
      <c r="B919" s="8" t="s">
        <v>239</v>
      </c>
      <c r="C919" s="9" t="s">
        <v>1465</v>
      </c>
      <c r="D919" s="10" t="s">
        <v>1228</v>
      </c>
      <c r="E919" s="11" t="s">
        <v>1203</v>
      </c>
      <c r="F919" s="12">
        <v>607520.94999999995</v>
      </c>
      <c r="G919" s="13">
        <v>43281</v>
      </c>
    </row>
    <row r="920" spans="1:7" ht="36.75" customHeight="1" x14ac:dyDescent="0.25">
      <c r="A920" s="7">
        <v>43175</v>
      </c>
      <c r="B920" s="8" t="s">
        <v>258</v>
      </c>
      <c r="C920" s="9" t="s">
        <v>1471</v>
      </c>
      <c r="D920" s="10" t="s">
        <v>1228</v>
      </c>
      <c r="E920" s="11" t="s">
        <v>1203</v>
      </c>
      <c r="F920" s="12">
        <v>602072.68999999994</v>
      </c>
      <c r="G920" s="13">
        <v>43281</v>
      </c>
    </row>
    <row r="921" spans="1:7" ht="36.75" customHeight="1" x14ac:dyDescent="0.25">
      <c r="A921" s="7">
        <v>43175</v>
      </c>
      <c r="B921" s="8" t="s">
        <v>287</v>
      </c>
      <c r="C921" s="9" t="s">
        <v>1706</v>
      </c>
      <c r="D921" s="10" t="s">
        <v>1216</v>
      </c>
      <c r="E921" s="11" t="s">
        <v>1203</v>
      </c>
      <c r="F921" s="12">
        <v>342869.48</v>
      </c>
      <c r="G921" s="13">
        <v>43281</v>
      </c>
    </row>
    <row r="922" spans="1:7" ht="36.75" customHeight="1" x14ac:dyDescent="0.25">
      <c r="A922" s="7">
        <v>43175</v>
      </c>
      <c r="B922" s="8" t="s">
        <v>353</v>
      </c>
      <c r="C922" s="9" t="s">
        <v>1743</v>
      </c>
      <c r="D922" s="10" t="s">
        <v>1215</v>
      </c>
      <c r="E922" s="11" t="s">
        <v>1203</v>
      </c>
      <c r="F922" s="12">
        <v>1626115.52</v>
      </c>
      <c r="G922" s="13">
        <v>43281</v>
      </c>
    </row>
    <row r="923" spans="1:7" ht="36.75" customHeight="1" x14ac:dyDescent="0.25">
      <c r="A923" s="7">
        <v>43175</v>
      </c>
      <c r="B923" s="8" t="s">
        <v>468</v>
      </c>
      <c r="C923" s="9" t="s">
        <v>1826</v>
      </c>
      <c r="D923" s="10" t="s">
        <v>1214</v>
      </c>
      <c r="E923" s="11" t="s">
        <v>1203</v>
      </c>
      <c r="F923" s="12">
        <v>924967.78</v>
      </c>
      <c r="G923" s="13">
        <v>43281</v>
      </c>
    </row>
    <row r="924" spans="1:7" ht="36.75" customHeight="1" x14ac:dyDescent="0.25">
      <c r="A924" s="7">
        <v>43175</v>
      </c>
      <c r="B924" s="8" t="s">
        <v>470</v>
      </c>
      <c r="C924" s="9" t="s">
        <v>1497</v>
      </c>
      <c r="D924" s="10" t="s">
        <v>1237</v>
      </c>
      <c r="E924" s="11" t="s">
        <v>1203</v>
      </c>
      <c r="F924" s="12">
        <f>2471*50.74</f>
        <v>125378.54000000001</v>
      </c>
      <c r="G924" s="13">
        <v>43281</v>
      </c>
    </row>
    <row r="925" spans="1:7" ht="36.75" customHeight="1" x14ac:dyDescent="0.25">
      <c r="A925" s="7">
        <v>43175</v>
      </c>
      <c r="B925" s="8" t="s">
        <v>480</v>
      </c>
      <c r="C925" s="9" t="s">
        <v>1528</v>
      </c>
      <c r="D925" s="10" t="s">
        <v>1244</v>
      </c>
      <c r="E925" s="11" t="s">
        <v>1203</v>
      </c>
      <c r="F925" s="12">
        <v>860692</v>
      </c>
      <c r="G925" s="13">
        <v>43281</v>
      </c>
    </row>
    <row r="926" spans="1:7" ht="36.75" customHeight="1" x14ac:dyDescent="0.25">
      <c r="A926" s="7">
        <v>43175</v>
      </c>
      <c r="B926" s="8" t="s">
        <v>569</v>
      </c>
      <c r="C926" s="9" t="s">
        <v>1490</v>
      </c>
      <c r="D926" s="10" t="s">
        <v>1215</v>
      </c>
      <c r="E926" s="11" t="s">
        <v>1203</v>
      </c>
      <c r="F926" s="12">
        <v>495374.62</v>
      </c>
      <c r="G926" s="13">
        <v>43281</v>
      </c>
    </row>
    <row r="927" spans="1:7" ht="36.75" customHeight="1" x14ac:dyDescent="0.25">
      <c r="A927" s="7">
        <v>43175</v>
      </c>
      <c r="B927" s="8" t="s">
        <v>574</v>
      </c>
      <c r="C927" s="9" t="s">
        <v>1882</v>
      </c>
      <c r="D927" s="10" t="s">
        <v>1227</v>
      </c>
      <c r="E927" s="11" t="s">
        <v>1203</v>
      </c>
      <c r="F927" s="12">
        <f>8780*50.74</f>
        <v>445497.2</v>
      </c>
      <c r="G927" s="13">
        <v>43281</v>
      </c>
    </row>
    <row r="928" spans="1:7" ht="36.75" customHeight="1" x14ac:dyDescent="0.25">
      <c r="A928" s="7">
        <v>43175</v>
      </c>
      <c r="B928" s="8" t="s">
        <v>621</v>
      </c>
      <c r="C928" s="9" t="s">
        <v>1498</v>
      </c>
      <c r="D928" s="10" t="s">
        <v>1215</v>
      </c>
      <c r="E928" s="11" t="s">
        <v>1203</v>
      </c>
      <c r="F928" s="12">
        <v>982639.1</v>
      </c>
      <c r="G928" s="13">
        <v>43281</v>
      </c>
    </row>
    <row r="929" spans="1:7" ht="36.75" customHeight="1" x14ac:dyDescent="0.25">
      <c r="A929" s="7">
        <v>43175</v>
      </c>
      <c r="B929" s="8" t="s">
        <v>741</v>
      </c>
      <c r="C929" s="9" t="s">
        <v>2029</v>
      </c>
      <c r="D929" s="10" t="s">
        <v>1270</v>
      </c>
      <c r="E929" s="11" t="s">
        <v>1203</v>
      </c>
      <c r="F929" s="12">
        <v>783380.4</v>
      </c>
      <c r="G929" s="13">
        <v>43281</v>
      </c>
    </row>
    <row r="930" spans="1:7" ht="36.75" customHeight="1" x14ac:dyDescent="0.25">
      <c r="A930" s="7">
        <v>43175</v>
      </c>
      <c r="B930" s="8" t="s">
        <v>780</v>
      </c>
      <c r="C930" s="9" t="s">
        <v>1643</v>
      </c>
      <c r="D930" s="10" t="s">
        <v>1215</v>
      </c>
      <c r="E930" s="11" t="s">
        <v>1203</v>
      </c>
      <c r="F930" s="12">
        <v>2229638.3199999998</v>
      </c>
      <c r="G930" s="13">
        <v>43281</v>
      </c>
    </row>
    <row r="931" spans="1:7" ht="36.75" customHeight="1" x14ac:dyDescent="0.25">
      <c r="A931" s="7">
        <v>43175</v>
      </c>
      <c r="B931" s="8" t="s">
        <v>781</v>
      </c>
      <c r="C931" s="9" t="s">
        <v>1610</v>
      </c>
      <c r="D931" s="10" t="s">
        <v>1220</v>
      </c>
      <c r="E931" s="11" t="s">
        <v>1203</v>
      </c>
      <c r="F931" s="12">
        <f>20128*47.2</f>
        <v>950041.60000000009</v>
      </c>
      <c r="G931" s="13">
        <v>43281</v>
      </c>
    </row>
    <row r="932" spans="1:7" ht="36.75" customHeight="1" x14ac:dyDescent="0.25">
      <c r="A932" s="7">
        <v>43175</v>
      </c>
      <c r="B932" s="8" t="s">
        <v>836</v>
      </c>
      <c r="C932" s="9" t="s">
        <v>1498</v>
      </c>
      <c r="D932" s="10" t="s">
        <v>1245</v>
      </c>
      <c r="E932" s="11" t="s">
        <v>1203</v>
      </c>
      <c r="F932" s="12">
        <v>285040.8</v>
      </c>
      <c r="G932" s="13">
        <v>43281</v>
      </c>
    </row>
    <row r="933" spans="1:7" ht="36.75" customHeight="1" x14ac:dyDescent="0.25">
      <c r="A933" s="7">
        <v>43178</v>
      </c>
      <c r="B933" s="8" t="s">
        <v>63</v>
      </c>
      <c r="C933" s="9" t="s">
        <v>1534</v>
      </c>
      <c r="D933" s="10" t="s">
        <v>1215</v>
      </c>
      <c r="E933" s="11" t="s">
        <v>1203</v>
      </c>
      <c r="F933" s="12">
        <v>283332.15999999997</v>
      </c>
      <c r="G933" s="13">
        <v>43281</v>
      </c>
    </row>
    <row r="934" spans="1:7" ht="36.75" customHeight="1" x14ac:dyDescent="0.25">
      <c r="A934" s="7">
        <v>43178</v>
      </c>
      <c r="B934" s="8" t="s">
        <v>69</v>
      </c>
      <c r="C934" s="9" t="s">
        <v>1541</v>
      </c>
      <c r="D934" s="10" t="s">
        <v>1214</v>
      </c>
      <c r="E934" s="11" t="s">
        <v>1203</v>
      </c>
      <c r="F934" s="12">
        <v>764845.32</v>
      </c>
      <c r="G934" s="13">
        <v>43281</v>
      </c>
    </row>
    <row r="935" spans="1:7" ht="36.75" customHeight="1" x14ac:dyDescent="0.25">
      <c r="A935" s="7">
        <v>43178</v>
      </c>
      <c r="B935" s="8" t="s">
        <v>192</v>
      </c>
      <c r="C935" s="9" t="s">
        <v>1481</v>
      </c>
      <c r="D935" s="10" t="s">
        <v>1215</v>
      </c>
      <c r="E935" s="11" t="s">
        <v>1203</v>
      </c>
      <c r="F935" s="12">
        <v>2087089.6</v>
      </c>
      <c r="G935" s="13">
        <v>43281</v>
      </c>
    </row>
    <row r="936" spans="1:7" ht="36.75" customHeight="1" x14ac:dyDescent="0.25">
      <c r="A936" s="7">
        <v>43178</v>
      </c>
      <c r="B936" s="8" t="s">
        <v>317</v>
      </c>
      <c r="C936" s="9" t="s">
        <v>1726</v>
      </c>
      <c r="D936" s="10" t="s">
        <v>1215</v>
      </c>
      <c r="E936" s="11" t="s">
        <v>1203</v>
      </c>
      <c r="F936" s="12">
        <v>238072.08</v>
      </c>
      <c r="G936" s="13">
        <v>43281</v>
      </c>
    </row>
    <row r="937" spans="1:7" ht="36.75" customHeight="1" x14ac:dyDescent="0.25">
      <c r="A937" s="7">
        <v>43178</v>
      </c>
      <c r="B937" s="8" t="s">
        <v>359</v>
      </c>
      <c r="C937" s="9" t="s">
        <v>1484</v>
      </c>
      <c r="D937" s="10" t="s">
        <v>1214</v>
      </c>
      <c r="E937" s="11" t="s">
        <v>1203</v>
      </c>
      <c r="F937" s="12">
        <v>1976487.02</v>
      </c>
      <c r="G937" s="13">
        <v>43281</v>
      </c>
    </row>
    <row r="938" spans="1:7" ht="36.75" customHeight="1" x14ac:dyDescent="0.25">
      <c r="A938" s="7">
        <v>43178</v>
      </c>
      <c r="B938" s="8" t="s">
        <v>731</v>
      </c>
      <c r="C938" s="9" t="s">
        <v>1713</v>
      </c>
      <c r="D938" s="10" t="s">
        <v>1215</v>
      </c>
      <c r="E938" s="11" t="s">
        <v>1203</v>
      </c>
      <c r="F938" s="12">
        <v>1523195.92</v>
      </c>
      <c r="G938" s="13">
        <v>43281</v>
      </c>
    </row>
    <row r="939" spans="1:7" ht="36.75" customHeight="1" x14ac:dyDescent="0.25">
      <c r="A939" s="7">
        <v>43178</v>
      </c>
      <c r="B939" s="8" t="s">
        <v>822</v>
      </c>
      <c r="C939" s="9" t="s">
        <v>1639</v>
      </c>
      <c r="D939" s="10" t="s">
        <v>1220</v>
      </c>
      <c r="E939" s="11" t="s">
        <v>1203</v>
      </c>
      <c r="F939" s="12">
        <f>30291*47.2</f>
        <v>1429735.2000000002</v>
      </c>
      <c r="G939" s="13">
        <v>43281</v>
      </c>
    </row>
    <row r="940" spans="1:7" ht="36.75" customHeight="1" x14ac:dyDescent="0.25">
      <c r="A940" s="7">
        <v>43178</v>
      </c>
      <c r="B940" s="8" t="s">
        <v>893</v>
      </c>
      <c r="C940" s="9" t="s">
        <v>1549</v>
      </c>
      <c r="D940" s="10" t="s">
        <v>1218</v>
      </c>
      <c r="E940" s="11" t="s">
        <v>1203</v>
      </c>
      <c r="F940" s="12">
        <v>867488.8</v>
      </c>
      <c r="G940" s="13">
        <v>43281</v>
      </c>
    </row>
    <row r="941" spans="1:7" ht="36.75" customHeight="1" x14ac:dyDescent="0.25">
      <c r="A941" s="7">
        <v>43179</v>
      </c>
      <c r="B941" s="8" t="s">
        <v>38</v>
      </c>
      <c r="C941" s="9" t="s">
        <v>1500</v>
      </c>
      <c r="D941" s="10" t="s">
        <v>1227</v>
      </c>
      <c r="E941" s="11" t="s">
        <v>1203</v>
      </c>
      <c r="F941" s="12">
        <f>14010*50.74</f>
        <v>710867.4</v>
      </c>
      <c r="G941" s="13">
        <v>43281</v>
      </c>
    </row>
    <row r="942" spans="1:7" ht="36.75" customHeight="1" x14ac:dyDescent="0.25">
      <c r="A942" s="7">
        <v>43179</v>
      </c>
      <c r="B942" s="8" t="s">
        <v>126</v>
      </c>
      <c r="C942" s="9" t="s">
        <v>1847</v>
      </c>
      <c r="D942" s="10" t="s">
        <v>1245</v>
      </c>
      <c r="E942" s="11" t="s">
        <v>1203</v>
      </c>
      <c r="F942" s="12">
        <v>256777.05</v>
      </c>
      <c r="G942" s="13">
        <v>43281</v>
      </c>
    </row>
    <row r="943" spans="1:7" ht="36.75" customHeight="1" x14ac:dyDescent="0.25">
      <c r="A943" s="7">
        <v>43179</v>
      </c>
      <c r="B943" s="8" t="s">
        <v>126</v>
      </c>
      <c r="C943" s="9" t="s">
        <v>1512</v>
      </c>
      <c r="D943" s="10" t="s">
        <v>1244</v>
      </c>
      <c r="E943" s="11" t="s">
        <v>1203</v>
      </c>
      <c r="F943" s="12">
        <v>376202.49</v>
      </c>
      <c r="G943" s="13">
        <v>43281</v>
      </c>
    </row>
    <row r="944" spans="1:7" ht="36.75" customHeight="1" x14ac:dyDescent="0.25">
      <c r="A944" s="7">
        <v>43179</v>
      </c>
      <c r="B944" s="8" t="s">
        <v>340</v>
      </c>
      <c r="C944" s="9" t="s">
        <v>1734</v>
      </c>
      <c r="D944" s="10" t="s">
        <v>1215</v>
      </c>
      <c r="E944" s="11" t="s">
        <v>1203</v>
      </c>
      <c r="F944" s="12">
        <v>780062.6</v>
      </c>
      <c r="G944" s="13">
        <v>43281</v>
      </c>
    </row>
    <row r="945" spans="1:7" ht="36.75" customHeight="1" x14ac:dyDescent="0.25">
      <c r="A945" s="7">
        <v>43179</v>
      </c>
      <c r="B945" s="8" t="s">
        <v>357</v>
      </c>
      <c r="C945" s="9" t="s">
        <v>1749</v>
      </c>
      <c r="D945" s="10" t="s">
        <v>1215</v>
      </c>
      <c r="E945" s="11" t="s">
        <v>1203</v>
      </c>
      <c r="F945" s="12">
        <v>882038.74</v>
      </c>
      <c r="G945" s="13">
        <v>43281</v>
      </c>
    </row>
    <row r="946" spans="1:7" ht="36.75" customHeight="1" x14ac:dyDescent="0.25">
      <c r="A946" s="7">
        <v>43179</v>
      </c>
      <c r="B946" s="8" t="s">
        <v>467</v>
      </c>
      <c r="C946" s="9" t="s">
        <v>1615</v>
      </c>
      <c r="D946" s="10" t="s">
        <v>1215</v>
      </c>
      <c r="E946" s="11" t="s">
        <v>1203</v>
      </c>
      <c r="F946" s="12">
        <v>661378.19999999995</v>
      </c>
      <c r="G946" s="13">
        <v>43281</v>
      </c>
    </row>
    <row r="947" spans="1:7" ht="36.75" customHeight="1" x14ac:dyDescent="0.25">
      <c r="A947" s="7">
        <v>43179</v>
      </c>
      <c r="B947" s="8" t="s">
        <v>474</v>
      </c>
      <c r="C947" s="9" t="s">
        <v>1679</v>
      </c>
      <c r="D947" s="10" t="s">
        <v>1215</v>
      </c>
      <c r="E947" s="11" t="s">
        <v>1203</v>
      </c>
      <c r="F947" s="12">
        <v>1469406.8</v>
      </c>
      <c r="G947" s="13">
        <v>43281</v>
      </c>
    </row>
    <row r="948" spans="1:7" ht="36.75" customHeight="1" x14ac:dyDescent="0.25">
      <c r="A948" s="7">
        <v>43179</v>
      </c>
      <c r="B948" s="8" t="s">
        <v>485</v>
      </c>
      <c r="C948" s="9" t="s">
        <v>1471</v>
      </c>
      <c r="D948" s="10" t="s">
        <v>1216</v>
      </c>
      <c r="E948" s="11" t="s">
        <v>1203</v>
      </c>
      <c r="F948" s="12">
        <v>281060.59000000003</v>
      </c>
      <c r="G948" s="13">
        <v>43281</v>
      </c>
    </row>
    <row r="949" spans="1:7" ht="36.75" customHeight="1" x14ac:dyDescent="0.25">
      <c r="A949" s="7">
        <v>43179</v>
      </c>
      <c r="B949" s="8" t="s">
        <v>525</v>
      </c>
      <c r="C949" s="9" t="s">
        <v>1519</v>
      </c>
      <c r="D949" s="10" t="s">
        <v>1215</v>
      </c>
      <c r="E949" s="11" t="s">
        <v>1203</v>
      </c>
      <c r="F949" s="12">
        <v>2292577.16</v>
      </c>
      <c r="G949" s="13">
        <v>43281</v>
      </c>
    </row>
    <row r="950" spans="1:7" ht="36.75" customHeight="1" x14ac:dyDescent="0.25">
      <c r="A950" s="7">
        <v>43179</v>
      </c>
      <c r="B950" s="8" t="s">
        <v>526</v>
      </c>
      <c r="C950" s="9" t="s">
        <v>1493</v>
      </c>
      <c r="D950" s="10" t="s">
        <v>1215</v>
      </c>
      <c r="E950" s="11" t="s">
        <v>1203</v>
      </c>
      <c r="F950" s="12">
        <v>374156.76</v>
      </c>
      <c r="G950" s="13">
        <v>43281</v>
      </c>
    </row>
    <row r="951" spans="1:7" ht="36.75" customHeight="1" x14ac:dyDescent="0.25">
      <c r="A951" s="7">
        <v>43179</v>
      </c>
      <c r="B951" s="8" t="s">
        <v>542</v>
      </c>
      <c r="C951" s="9" t="s">
        <v>1537</v>
      </c>
      <c r="D951" s="10" t="s">
        <v>1215</v>
      </c>
      <c r="E951" s="11" t="s">
        <v>1203</v>
      </c>
      <c r="F951" s="12">
        <v>875569.44</v>
      </c>
      <c r="G951" s="13">
        <v>43281</v>
      </c>
    </row>
    <row r="952" spans="1:7" ht="36.75" customHeight="1" x14ac:dyDescent="0.25">
      <c r="A952" s="7">
        <v>43179</v>
      </c>
      <c r="B952" s="8" t="s">
        <v>626</v>
      </c>
      <c r="C952" s="9" t="s">
        <v>1917</v>
      </c>
      <c r="D952" s="10" t="s">
        <v>1214</v>
      </c>
      <c r="E952" s="11" t="s">
        <v>1203</v>
      </c>
      <c r="F952" s="12">
        <v>878258.66</v>
      </c>
      <c r="G952" s="13">
        <v>43281</v>
      </c>
    </row>
    <row r="953" spans="1:7" ht="36.75" customHeight="1" x14ac:dyDescent="0.25">
      <c r="A953" s="7">
        <v>43179</v>
      </c>
      <c r="B953" s="8" t="s">
        <v>652</v>
      </c>
      <c r="C953" s="9" t="s">
        <v>1568</v>
      </c>
      <c r="D953" s="10" t="s">
        <v>1213</v>
      </c>
      <c r="E953" s="11" t="s">
        <v>1203</v>
      </c>
      <c r="F953" s="12">
        <v>576777.72</v>
      </c>
      <c r="G953" s="13">
        <v>43281</v>
      </c>
    </row>
    <row r="954" spans="1:7" ht="36.75" customHeight="1" x14ac:dyDescent="0.25">
      <c r="A954" s="7">
        <v>43179</v>
      </c>
      <c r="B954" s="8" t="s">
        <v>682</v>
      </c>
      <c r="C954" s="9" t="s">
        <v>1470</v>
      </c>
      <c r="D954" s="10" t="s">
        <v>1216</v>
      </c>
      <c r="E954" s="11" t="s">
        <v>1203</v>
      </c>
      <c r="F954" s="12">
        <v>70416.86</v>
      </c>
      <c r="G954" s="13">
        <v>43281</v>
      </c>
    </row>
    <row r="955" spans="1:7" ht="36.75" customHeight="1" x14ac:dyDescent="0.25">
      <c r="A955" s="7">
        <v>43179</v>
      </c>
      <c r="B955" s="8" t="s">
        <v>682</v>
      </c>
      <c r="C955" s="9" t="s">
        <v>1512</v>
      </c>
      <c r="D955" s="10" t="s">
        <v>1242</v>
      </c>
      <c r="E955" s="11" t="s">
        <v>1203</v>
      </c>
      <c r="F955" s="12">
        <v>82365.78</v>
      </c>
      <c r="G955" s="13">
        <v>43281</v>
      </c>
    </row>
    <row r="956" spans="1:7" ht="36.75" customHeight="1" x14ac:dyDescent="0.25">
      <c r="A956" s="7">
        <v>43179</v>
      </c>
      <c r="B956" s="8" t="s">
        <v>682</v>
      </c>
      <c r="C956" s="9" t="s">
        <v>1564</v>
      </c>
      <c r="D956" s="10" t="s">
        <v>1232</v>
      </c>
      <c r="E956" s="11" t="s">
        <v>1203</v>
      </c>
      <c r="F956" s="12">
        <v>106467.31</v>
      </c>
      <c r="G956" s="13">
        <v>43281</v>
      </c>
    </row>
    <row r="957" spans="1:7" ht="36.75" customHeight="1" x14ac:dyDescent="0.25">
      <c r="A957" s="7">
        <v>43179</v>
      </c>
      <c r="B957" s="8" t="s">
        <v>733</v>
      </c>
      <c r="C957" s="9" t="s">
        <v>2013</v>
      </c>
      <c r="D957" s="10" t="s">
        <v>1219</v>
      </c>
      <c r="E957" s="11" t="s">
        <v>1203</v>
      </c>
      <c r="F957" s="12">
        <v>267907.20000000001</v>
      </c>
      <c r="G957" s="13">
        <v>43281</v>
      </c>
    </row>
    <row r="958" spans="1:7" ht="36.75" customHeight="1" x14ac:dyDescent="0.25">
      <c r="A958" s="7">
        <v>43179</v>
      </c>
      <c r="B958" s="8" t="s">
        <v>766</v>
      </c>
      <c r="C958" s="9" t="s">
        <v>1792</v>
      </c>
      <c r="D958" s="10" t="s">
        <v>1214</v>
      </c>
      <c r="E958" s="11" t="s">
        <v>1203</v>
      </c>
      <c r="F958" s="12">
        <v>187761.6</v>
      </c>
      <c r="G958" s="13">
        <v>43281</v>
      </c>
    </row>
    <row r="959" spans="1:7" ht="36.75" customHeight="1" x14ac:dyDescent="0.25">
      <c r="A959" s="7">
        <v>43179</v>
      </c>
      <c r="B959" s="8" t="s">
        <v>789</v>
      </c>
      <c r="C959" s="9" t="s">
        <v>1662</v>
      </c>
      <c r="D959" s="10" t="s">
        <v>1215</v>
      </c>
      <c r="E959" s="11" t="s">
        <v>1203</v>
      </c>
      <c r="F959" s="12">
        <v>1165084.8</v>
      </c>
      <c r="G959" s="13">
        <v>43281</v>
      </c>
    </row>
    <row r="960" spans="1:7" ht="36.75" customHeight="1" x14ac:dyDescent="0.25">
      <c r="A960" s="7">
        <v>43179</v>
      </c>
      <c r="B960" s="8" t="s">
        <v>790</v>
      </c>
      <c r="C960" s="9" t="s">
        <v>1498</v>
      </c>
      <c r="D960" s="10" t="s">
        <v>1215</v>
      </c>
      <c r="E960" s="11" t="s">
        <v>1203</v>
      </c>
      <c r="F960" s="12">
        <v>582281.62</v>
      </c>
      <c r="G960" s="13">
        <v>43281</v>
      </c>
    </row>
    <row r="961" spans="1:7" ht="36.75" customHeight="1" x14ac:dyDescent="0.25">
      <c r="A961" s="7">
        <v>43179</v>
      </c>
      <c r="B961" s="8" t="s">
        <v>795</v>
      </c>
      <c r="C961" s="9" t="s">
        <v>2058</v>
      </c>
      <c r="D961" s="10" t="s">
        <v>1215</v>
      </c>
      <c r="E961" s="11" t="s">
        <v>1203</v>
      </c>
      <c r="F961" s="12">
        <v>489338.92</v>
      </c>
      <c r="G961" s="13">
        <v>43281</v>
      </c>
    </row>
    <row r="962" spans="1:7" ht="36.75" customHeight="1" x14ac:dyDescent="0.25">
      <c r="A962" s="7">
        <v>43179</v>
      </c>
      <c r="B962" s="8" t="s">
        <v>834</v>
      </c>
      <c r="C962" s="9" t="s">
        <v>2080</v>
      </c>
      <c r="D962" s="10" t="s">
        <v>1270</v>
      </c>
      <c r="E962" s="11" t="s">
        <v>1203</v>
      </c>
      <c r="F962" s="12">
        <v>709427.3</v>
      </c>
      <c r="G962" s="13">
        <v>43281</v>
      </c>
    </row>
    <row r="963" spans="1:7" ht="36.75" customHeight="1" x14ac:dyDescent="0.25">
      <c r="A963" s="7">
        <v>43179</v>
      </c>
      <c r="B963" s="8" t="s">
        <v>876</v>
      </c>
      <c r="C963" s="9" t="s">
        <v>2109</v>
      </c>
      <c r="D963" s="10" t="s">
        <v>1213</v>
      </c>
      <c r="E963" s="11" t="s">
        <v>1203</v>
      </c>
      <c r="F963" s="12">
        <v>206633.14</v>
      </c>
      <c r="G963" s="13">
        <v>43281</v>
      </c>
    </row>
    <row r="964" spans="1:7" ht="36.75" customHeight="1" x14ac:dyDescent="0.25">
      <c r="A964" s="7">
        <v>43179</v>
      </c>
      <c r="B964" s="8" t="s">
        <v>903</v>
      </c>
      <c r="C964" s="9" t="s">
        <v>1468</v>
      </c>
      <c r="D964" s="10" t="s">
        <v>1322</v>
      </c>
      <c r="E964" s="11" t="s">
        <v>1203</v>
      </c>
      <c r="F964" s="12">
        <v>140703.20000000001</v>
      </c>
      <c r="G964" s="13">
        <v>43281</v>
      </c>
    </row>
    <row r="965" spans="1:7" ht="36.75" customHeight="1" x14ac:dyDescent="0.25">
      <c r="A965" s="7">
        <v>43179</v>
      </c>
      <c r="B965" s="8" t="s">
        <v>921</v>
      </c>
      <c r="C965" s="9" t="s">
        <v>2140</v>
      </c>
      <c r="D965" s="10" t="s">
        <v>1214</v>
      </c>
      <c r="E965" s="11" t="s">
        <v>1203</v>
      </c>
      <c r="F965" s="12">
        <v>1895992.14</v>
      </c>
      <c r="G965" s="13">
        <v>43281</v>
      </c>
    </row>
    <row r="966" spans="1:7" ht="36.75" customHeight="1" x14ac:dyDescent="0.25">
      <c r="A966" s="7">
        <v>43180</v>
      </c>
      <c r="B966" s="8" t="s">
        <v>15</v>
      </c>
      <c r="C966" s="9" t="s">
        <v>1464</v>
      </c>
      <c r="D966" s="10" t="s">
        <v>1217</v>
      </c>
      <c r="E966" s="11" t="s">
        <v>1203</v>
      </c>
      <c r="F966" s="12">
        <v>682080.12</v>
      </c>
      <c r="G966" s="13">
        <v>43281</v>
      </c>
    </row>
    <row r="967" spans="1:7" ht="36.75" customHeight="1" x14ac:dyDescent="0.25">
      <c r="A967" s="7">
        <v>43180</v>
      </c>
      <c r="B967" s="8" t="s">
        <v>68</v>
      </c>
      <c r="C967" s="9" t="s">
        <v>1537</v>
      </c>
      <c r="D967" s="10" t="s">
        <v>1214</v>
      </c>
      <c r="E967" s="11" t="s">
        <v>1203</v>
      </c>
      <c r="F967" s="12">
        <v>85699.86</v>
      </c>
      <c r="G967" s="13">
        <v>43281</v>
      </c>
    </row>
    <row r="968" spans="1:7" ht="36.75" customHeight="1" x14ac:dyDescent="0.25">
      <c r="A968" s="7">
        <v>43180</v>
      </c>
      <c r="B968" s="8" t="s">
        <v>167</v>
      </c>
      <c r="C968" s="9" t="s">
        <v>1622</v>
      </c>
      <c r="D968" s="10" t="s">
        <v>1215</v>
      </c>
      <c r="E968" s="11" t="s">
        <v>1203</v>
      </c>
      <c r="F968" s="12">
        <v>1879872.16</v>
      </c>
      <c r="G968" s="13">
        <v>43281</v>
      </c>
    </row>
    <row r="969" spans="1:7" ht="36.75" customHeight="1" x14ac:dyDescent="0.25">
      <c r="A969" s="7">
        <v>43180</v>
      </c>
      <c r="B969" s="8" t="s">
        <v>173</v>
      </c>
      <c r="C969" s="9" t="s">
        <v>1521</v>
      </c>
      <c r="D969" s="10" t="s">
        <v>1215</v>
      </c>
      <c r="E969" s="11" t="s">
        <v>1203</v>
      </c>
      <c r="F969" s="12">
        <v>626473.80000000005</v>
      </c>
      <c r="G969" s="13">
        <v>43281</v>
      </c>
    </row>
    <row r="970" spans="1:7" ht="36.75" customHeight="1" x14ac:dyDescent="0.25">
      <c r="A970" s="7">
        <v>43180</v>
      </c>
      <c r="B970" s="8" t="s">
        <v>330</v>
      </c>
      <c r="C970" s="9" t="s">
        <v>1526</v>
      </c>
      <c r="D970" s="10" t="s">
        <v>1247</v>
      </c>
      <c r="E970" s="11" t="s">
        <v>1203</v>
      </c>
      <c r="F970" s="12">
        <v>282290.02600000001</v>
      </c>
      <c r="G970" s="13">
        <v>43281</v>
      </c>
    </row>
    <row r="971" spans="1:7" ht="36.75" customHeight="1" x14ac:dyDescent="0.25">
      <c r="A971" s="7">
        <v>43180</v>
      </c>
      <c r="B971" s="8" t="s">
        <v>388</v>
      </c>
      <c r="C971" s="9" t="s">
        <v>1773</v>
      </c>
      <c r="D971" s="10" t="s">
        <v>1227</v>
      </c>
      <c r="E971" s="11" t="s">
        <v>1203</v>
      </c>
      <c r="F971" s="12">
        <v>753347.4</v>
      </c>
      <c r="G971" s="13">
        <v>43281</v>
      </c>
    </row>
    <row r="972" spans="1:7" ht="36.75" customHeight="1" x14ac:dyDescent="0.25">
      <c r="A972" s="7">
        <v>43180</v>
      </c>
      <c r="B972" s="8" t="s">
        <v>558</v>
      </c>
      <c r="C972" s="9" t="s">
        <v>1622</v>
      </c>
      <c r="D972" s="10" t="s">
        <v>1215</v>
      </c>
      <c r="E972" s="11" t="s">
        <v>1203</v>
      </c>
      <c r="F972" s="12">
        <f>4761*47.2</f>
        <v>224719.2</v>
      </c>
      <c r="G972" s="13">
        <v>43281</v>
      </c>
    </row>
    <row r="973" spans="1:7" ht="36.75" customHeight="1" x14ac:dyDescent="0.25">
      <c r="A973" s="7">
        <v>43180</v>
      </c>
      <c r="B973" s="8" t="s">
        <v>618</v>
      </c>
      <c r="C973" s="9" t="s">
        <v>1914</v>
      </c>
      <c r="D973" s="10" t="s">
        <v>1214</v>
      </c>
      <c r="E973" s="11" t="s">
        <v>1203</v>
      </c>
      <c r="F973" s="12">
        <v>920372.86</v>
      </c>
      <c r="G973" s="13">
        <v>43281</v>
      </c>
    </row>
    <row r="974" spans="1:7" ht="36.75" customHeight="1" x14ac:dyDescent="0.25">
      <c r="A974" s="7">
        <v>43180</v>
      </c>
      <c r="B974" s="8" t="s">
        <v>668</v>
      </c>
      <c r="C974" s="9" t="s">
        <v>1574</v>
      </c>
      <c r="D974" s="10" t="s">
        <v>1232</v>
      </c>
      <c r="E974" s="11" t="s">
        <v>1203</v>
      </c>
      <c r="F974" s="12">
        <v>433179.3</v>
      </c>
      <c r="G974" s="13">
        <v>43281</v>
      </c>
    </row>
    <row r="975" spans="1:7" ht="36.75" customHeight="1" x14ac:dyDescent="0.25">
      <c r="A975" s="7">
        <v>43180</v>
      </c>
      <c r="B975" s="8" t="s">
        <v>679</v>
      </c>
      <c r="C975" s="9" t="s">
        <v>1471</v>
      </c>
      <c r="D975" s="10" t="s">
        <v>1213</v>
      </c>
      <c r="E975" s="11" t="s">
        <v>1203</v>
      </c>
      <c r="F975" s="12">
        <v>481053.84</v>
      </c>
      <c r="G975" s="13">
        <v>43281</v>
      </c>
    </row>
    <row r="976" spans="1:7" ht="36.75" customHeight="1" x14ac:dyDescent="0.25">
      <c r="A976" s="7">
        <v>43180</v>
      </c>
      <c r="B976" s="8" t="s">
        <v>846</v>
      </c>
      <c r="C976" s="9" t="s">
        <v>1459</v>
      </c>
      <c r="D976" s="10" t="s">
        <v>1264</v>
      </c>
      <c r="E976" s="11" t="s">
        <v>1203</v>
      </c>
      <c r="F976" s="12">
        <v>543670.09</v>
      </c>
      <c r="G976" s="13">
        <v>43281</v>
      </c>
    </row>
    <row r="977" spans="1:7" ht="36.75" customHeight="1" x14ac:dyDescent="0.25">
      <c r="A977" s="7">
        <v>43180</v>
      </c>
      <c r="B977" s="8" t="s">
        <v>878</v>
      </c>
      <c r="C977" s="9" t="s">
        <v>1471</v>
      </c>
      <c r="D977" s="10" t="s">
        <v>1318</v>
      </c>
      <c r="E977" s="11" t="s">
        <v>1203</v>
      </c>
      <c r="F977" s="12">
        <v>47586.21</v>
      </c>
      <c r="G977" s="13">
        <v>43281</v>
      </c>
    </row>
    <row r="978" spans="1:7" ht="36.75" customHeight="1" x14ac:dyDescent="0.25">
      <c r="A978" s="7">
        <v>43180</v>
      </c>
      <c r="B978" s="8" t="s">
        <v>899</v>
      </c>
      <c r="C978" s="9" t="s">
        <v>1500</v>
      </c>
      <c r="D978" s="10" t="s">
        <v>1228</v>
      </c>
      <c r="E978" s="11" t="s">
        <v>1203</v>
      </c>
      <c r="F978" s="12">
        <v>688090.04</v>
      </c>
      <c r="G978" s="13">
        <v>43281</v>
      </c>
    </row>
    <row r="979" spans="1:7" ht="36.75" customHeight="1" x14ac:dyDescent="0.25">
      <c r="A979" s="7">
        <v>43180</v>
      </c>
      <c r="B979" s="8" t="s">
        <v>912</v>
      </c>
      <c r="C979" s="9" t="s">
        <v>1493</v>
      </c>
      <c r="D979" s="10" t="s">
        <v>1220</v>
      </c>
      <c r="E979" s="11" t="s">
        <v>1203</v>
      </c>
      <c r="F979" s="12">
        <v>850432</v>
      </c>
      <c r="G979" s="13">
        <v>43281</v>
      </c>
    </row>
    <row r="980" spans="1:7" ht="36.75" customHeight="1" x14ac:dyDescent="0.25">
      <c r="A980" s="7">
        <v>43181</v>
      </c>
      <c r="B980" s="8" t="s">
        <v>77</v>
      </c>
      <c r="C980" s="9" t="s">
        <v>1528</v>
      </c>
      <c r="D980" s="10" t="s">
        <v>1214</v>
      </c>
      <c r="E980" s="11" t="s">
        <v>1203</v>
      </c>
      <c r="F980" s="12">
        <v>591216.4</v>
      </c>
      <c r="G980" s="13">
        <v>43281</v>
      </c>
    </row>
    <row r="981" spans="1:7" ht="36.75" customHeight="1" x14ac:dyDescent="0.25">
      <c r="A981" s="7">
        <v>43181</v>
      </c>
      <c r="B981" s="8" t="s">
        <v>86</v>
      </c>
      <c r="C981" s="9" t="s">
        <v>1470</v>
      </c>
      <c r="D981" s="10" t="s">
        <v>1213</v>
      </c>
      <c r="E981" s="11" t="s">
        <v>1203</v>
      </c>
      <c r="F981" s="12">
        <v>203448.85</v>
      </c>
      <c r="G981" s="13">
        <v>43281</v>
      </c>
    </row>
    <row r="982" spans="1:7" ht="36.75" customHeight="1" x14ac:dyDescent="0.25">
      <c r="A982" s="7">
        <v>43181</v>
      </c>
      <c r="B982" s="8" t="s">
        <v>215</v>
      </c>
      <c r="C982" s="9" t="s">
        <v>1656</v>
      </c>
      <c r="D982" s="10" t="s">
        <v>1261</v>
      </c>
      <c r="E982" s="11" t="s">
        <v>1203</v>
      </c>
      <c r="F982" s="12">
        <v>528703.19999999995</v>
      </c>
      <c r="G982" s="13">
        <v>43281</v>
      </c>
    </row>
    <row r="983" spans="1:7" ht="36.75" customHeight="1" x14ac:dyDescent="0.25">
      <c r="A983" s="7">
        <v>43181</v>
      </c>
      <c r="B983" s="8" t="s">
        <v>309</v>
      </c>
      <c r="C983" s="9" t="s">
        <v>1721</v>
      </c>
      <c r="D983" s="10" t="s">
        <v>1227</v>
      </c>
      <c r="E983" s="11" t="s">
        <v>1203</v>
      </c>
      <c r="F983" s="12">
        <v>818957.76</v>
      </c>
      <c r="G983" s="13">
        <v>43281</v>
      </c>
    </row>
    <row r="984" spans="1:7" ht="36.75" customHeight="1" x14ac:dyDescent="0.25">
      <c r="A984" s="7">
        <v>43181</v>
      </c>
      <c r="B984" s="8" t="s">
        <v>407</v>
      </c>
      <c r="C984" s="9" t="s">
        <v>1549</v>
      </c>
      <c r="D984" s="10" t="s">
        <v>1215</v>
      </c>
      <c r="E984" s="11" t="s">
        <v>1203</v>
      </c>
      <c r="F984" s="12">
        <v>832947.84</v>
      </c>
      <c r="G984" s="13">
        <v>43281</v>
      </c>
    </row>
    <row r="985" spans="1:7" ht="36.75" customHeight="1" x14ac:dyDescent="0.25">
      <c r="A985" s="7">
        <v>43181</v>
      </c>
      <c r="B985" s="8" t="s">
        <v>535</v>
      </c>
      <c r="C985" s="9" t="s">
        <v>1861</v>
      </c>
      <c r="D985" s="10" t="s">
        <v>1215</v>
      </c>
      <c r="E985" s="11" t="s">
        <v>1203</v>
      </c>
      <c r="F985" s="12">
        <v>632314.80000000005</v>
      </c>
      <c r="G985" s="13">
        <v>43281</v>
      </c>
    </row>
    <row r="986" spans="1:7" ht="36.75" customHeight="1" x14ac:dyDescent="0.25">
      <c r="A986" s="7">
        <v>43181</v>
      </c>
      <c r="B986" s="8" t="s">
        <v>555</v>
      </c>
      <c r="C986" s="9" t="s">
        <v>1870</v>
      </c>
      <c r="D986" s="10" t="s">
        <v>1227</v>
      </c>
      <c r="E986" s="11" t="s">
        <v>1203</v>
      </c>
      <c r="F986" s="12">
        <v>355180</v>
      </c>
      <c r="G986" s="13">
        <v>43281</v>
      </c>
    </row>
    <row r="987" spans="1:7" ht="36.75" customHeight="1" x14ac:dyDescent="0.25">
      <c r="A987" s="7">
        <v>43181</v>
      </c>
      <c r="B987" s="8" t="s">
        <v>632</v>
      </c>
      <c r="C987" s="9" t="s">
        <v>1484</v>
      </c>
      <c r="D987" s="10" t="s">
        <v>1227</v>
      </c>
      <c r="E987" s="11" t="s">
        <v>1203</v>
      </c>
      <c r="F987" s="12">
        <v>465952.5</v>
      </c>
      <c r="G987" s="13">
        <v>43281</v>
      </c>
    </row>
    <row r="988" spans="1:7" ht="36.75" customHeight="1" x14ac:dyDescent="0.25">
      <c r="A988" s="7">
        <v>43181</v>
      </c>
      <c r="B988" s="8" t="s">
        <v>634</v>
      </c>
      <c r="C988" s="9" t="s">
        <v>1924</v>
      </c>
      <c r="D988" s="10" t="s">
        <v>1213</v>
      </c>
      <c r="E988" s="11" t="s">
        <v>1203</v>
      </c>
      <c r="F988" s="12">
        <v>498935.08</v>
      </c>
      <c r="G988" s="13">
        <v>43281</v>
      </c>
    </row>
    <row r="989" spans="1:7" ht="36.75" customHeight="1" x14ac:dyDescent="0.25">
      <c r="A989" s="7">
        <v>43181</v>
      </c>
      <c r="B989" s="8" t="s">
        <v>764</v>
      </c>
      <c r="C989" s="9" t="s">
        <v>1481</v>
      </c>
      <c r="D989" s="10" t="s">
        <v>1315</v>
      </c>
      <c r="E989" s="11" t="s">
        <v>1203</v>
      </c>
      <c r="F989" s="12">
        <v>1998916.58</v>
      </c>
      <c r="G989" s="13">
        <v>43281</v>
      </c>
    </row>
    <row r="990" spans="1:7" ht="36.75" customHeight="1" x14ac:dyDescent="0.25">
      <c r="A990" s="7">
        <v>43181</v>
      </c>
      <c r="B990" s="8" t="s">
        <v>828</v>
      </c>
      <c r="C990" s="9" t="s">
        <v>1774</v>
      </c>
      <c r="D990" s="10" t="s">
        <v>1310</v>
      </c>
      <c r="E990" s="11" t="s">
        <v>1203</v>
      </c>
      <c r="F990" s="12">
        <v>1753291.2</v>
      </c>
      <c r="G990" s="13">
        <v>43281</v>
      </c>
    </row>
    <row r="991" spans="1:7" ht="36.75" customHeight="1" x14ac:dyDescent="0.25">
      <c r="A991" s="7">
        <v>43182</v>
      </c>
      <c r="B991" s="8" t="s">
        <v>44</v>
      </c>
      <c r="C991" s="9" t="s">
        <v>1497</v>
      </c>
      <c r="D991" s="10" t="s">
        <v>1214</v>
      </c>
      <c r="E991" s="11" t="s">
        <v>1203</v>
      </c>
      <c r="F991" s="12">
        <v>346604.94</v>
      </c>
      <c r="G991" s="13">
        <v>43281</v>
      </c>
    </row>
    <row r="992" spans="1:7" ht="36.75" customHeight="1" x14ac:dyDescent="0.25">
      <c r="A992" s="7">
        <v>43182</v>
      </c>
      <c r="B992" s="8" t="s">
        <v>104</v>
      </c>
      <c r="C992" s="9" t="s">
        <v>1570</v>
      </c>
      <c r="D992" s="10" t="s">
        <v>1238</v>
      </c>
      <c r="E992" s="11" t="s">
        <v>1203</v>
      </c>
      <c r="F992" s="12">
        <v>544519.34</v>
      </c>
      <c r="G992" s="13">
        <v>43281</v>
      </c>
    </row>
    <row r="993" spans="1:7" ht="36.75" customHeight="1" x14ac:dyDescent="0.25">
      <c r="A993" s="7">
        <v>43182</v>
      </c>
      <c r="B993" s="8" t="s">
        <v>126</v>
      </c>
      <c r="C993" s="9" t="s">
        <v>2142</v>
      </c>
      <c r="D993" s="10" t="s">
        <v>1214</v>
      </c>
      <c r="E993" s="11" t="s">
        <v>1203</v>
      </c>
      <c r="F993" s="12">
        <v>386266.52</v>
      </c>
      <c r="G993" s="13">
        <v>43281</v>
      </c>
    </row>
    <row r="994" spans="1:7" ht="36.75" customHeight="1" x14ac:dyDescent="0.25">
      <c r="A994" s="7">
        <v>43182</v>
      </c>
      <c r="B994" s="8" t="s">
        <v>139</v>
      </c>
      <c r="C994" s="9" t="s">
        <v>1526</v>
      </c>
      <c r="D994" s="10" t="s">
        <v>1215</v>
      </c>
      <c r="E994" s="11" t="s">
        <v>1203</v>
      </c>
      <c r="F994" s="12">
        <v>791848.44</v>
      </c>
      <c r="G994" s="13">
        <v>43281</v>
      </c>
    </row>
    <row r="995" spans="1:7" ht="36.75" customHeight="1" x14ac:dyDescent="0.25">
      <c r="A995" s="7">
        <v>43182</v>
      </c>
      <c r="B995" s="8" t="s">
        <v>150</v>
      </c>
      <c r="C995" s="9" t="s">
        <v>1607</v>
      </c>
      <c r="D995" s="10" t="s">
        <v>1215</v>
      </c>
      <c r="E995" s="11" t="s">
        <v>1203</v>
      </c>
      <c r="F995" s="12">
        <v>641739.46</v>
      </c>
      <c r="G995" s="13">
        <v>43281</v>
      </c>
    </row>
    <row r="996" spans="1:7" ht="36.75" customHeight="1" x14ac:dyDescent="0.25">
      <c r="A996" s="7">
        <v>43182</v>
      </c>
      <c r="B996" s="8" t="s">
        <v>153</v>
      </c>
      <c r="C996" s="9" t="s">
        <v>1609</v>
      </c>
      <c r="D996" s="10" t="s">
        <v>1215</v>
      </c>
      <c r="E996" s="11" t="s">
        <v>1203</v>
      </c>
      <c r="F996" s="12">
        <v>618633.88</v>
      </c>
      <c r="G996" s="13">
        <v>43281</v>
      </c>
    </row>
    <row r="997" spans="1:7" ht="36.75" customHeight="1" x14ac:dyDescent="0.25">
      <c r="A997" s="7">
        <v>43182</v>
      </c>
      <c r="B997" s="8" t="s">
        <v>170</v>
      </c>
      <c r="C997" s="9" t="s">
        <v>1458</v>
      </c>
      <c r="D997" s="10" t="s">
        <v>1227</v>
      </c>
      <c r="E997" s="11" t="s">
        <v>1203</v>
      </c>
      <c r="F997" s="12">
        <v>1850029.96</v>
      </c>
      <c r="G997" s="13">
        <v>43281</v>
      </c>
    </row>
    <row r="998" spans="1:7" ht="36.75" customHeight="1" x14ac:dyDescent="0.25">
      <c r="A998" s="7">
        <v>43182</v>
      </c>
      <c r="B998" s="8" t="s">
        <v>176</v>
      </c>
      <c r="C998" s="9" t="s">
        <v>1629</v>
      </c>
      <c r="D998" s="10" t="s">
        <v>1227</v>
      </c>
      <c r="E998" s="11" t="s">
        <v>1203</v>
      </c>
      <c r="F998" s="12">
        <v>995501.1</v>
      </c>
      <c r="G998" s="13">
        <v>43281</v>
      </c>
    </row>
    <row r="999" spans="1:7" ht="36.75" customHeight="1" x14ac:dyDescent="0.25">
      <c r="A999" s="7">
        <v>43182</v>
      </c>
      <c r="B999" s="8" t="s">
        <v>222</v>
      </c>
      <c r="C999" s="9" t="s">
        <v>1493</v>
      </c>
      <c r="D999" s="10" t="s">
        <v>1227</v>
      </c>
      <c r="E999" s="11" t="s">
        <v>1203</v>
      </c>
      <c r="F999" s="12">
        <f>14267*50.74</f>
        <v>723907.58000000007</v>
      </c>
      <c r="G999" s="13">
        <v>43281</v>
      </c>
    </row>
    <row r="1000" spans="1:7" ht="36.75" customHeight="1" x14ac:dyDescent="0.25">
      <c r="A1000" s="7">
        <v>43182</v>
      </c>
      <c r="B1000" s="8" t="s">
        <v>245</v>
      </c>
      <c r="C1000" s="9" t="s">
        <v>1494</v>
      </c>
      <c r="D1000" s="10" t="s">
        <v>1220</v>
      </c>
      <c r="E1000" s="11" t="s">
        <v>1203</v>
      </c>
      <c r="F1000" s="12">
        <v>905532</v>
      </c>
      <c r="G1000" s="13">
        <v>43281</v>
      </c>
    </row>
    <row r="1001" spans="1:7" ht="36.75" customHeight="1" x14ac:dyDescent="0.25">
      <c r="A1001" s="7">
        <v>43182</v>
      </c>
      <c r="B1001" s="8" t="s">
        <v>248</v>
      </c>
      <c r="C1001" s="9" t="s">
        <v>1678</v>
      </c>
      <c r="D1001" s="10" t="s">
        <v>1215</v>
      </c>
      <c r="E1001" s="11" t="s">
        <v>1203</v>
      </c>
      <c r="F1001" s="12">
        <v>731467.84</v>
      </c>
      <c r="G1001" s="13">
        <v>43281</v>
      </c>
    </row>
    <row r="1002" spans="1:7" ht="36.75" customHeight="1" x14ac:dyDescent="0.25">
      <c r="A1002" s="7">
        <v>43182</v>
      </c>
      <c r="B1002" s="8" t="s">
        <v>275</v>
      </c>
      <c r="C1002" s="9" t="s">
        <v>1698</v>
      </c>
      <c r="D1002" s="10" t="s">
        <v>1227</v>
      </c>
      <c r="E1002" s="11" t="s">
        <v>1203</v>
      </c>
      <c r="F1002" s="12">
        <f>8738*50.74</f>
        <v>443366.12</v>
      </c>
      <c r="G1002" s="13">
        <v>43281</v>
      </c>
    </row>
    <row r="1003" spans="1:7" ht="36.75" customHeight="1" x14ac:dyDescent="0.25">
      <c r="A1003" s="7">
        <v>43182</v>
      </c>
      <c r="B1003" s="8" t="s">
        <v>277</v>
      </c>
      <c r="C1003" s="9" t="s">
        <v>1473</v>
      </c>
      <c r="D1003" s="10" t="s">
        <v>1215</v>
      </c>
      <c r="E1003" s="11" t="s">
        <v>1203</v>
      </c>
      <c r="F1003" s="12">
        <v>555856.69999999995</v>
      </c>
      <c r="G1003" s="13">
        <v>43281</v>
      </c>
    </row>
    <row r="1004" spans="1:7" ht="36.75" customHeight="1" x14ac:dyDescent="0.25">
      <c r="A1004" s="7">
        <v>43182</v>
      </c>
      <c r="B1004" s="8" t="s">
        <v>282</v>
      </c>
      <c r="C1004" s="9" t="s">
        <v>1702</v>
      </c>
      <c r="D1004" s="10" t="s">
        <v>1215</v>
      </c>
      <c r="E1004" s="11" t="s">
        <v>1203</v>
      </c>
      <c r="F1004" s="12">
        <v>839442.56</v>
      </c>
      <c r="G1004" s="13">
        <v>43281</v>
      </c>
    </row>
    <row r="1005" spans="1:7" ht="36.75" customHeight="1" x14ac:dyDescent="0.25">
      <c r="A1005" s="7">
        <v>43182</v>
      </c>
      <c r="B1005" s="8" t="s">
        <v>325</v>
      </c>
      <c r="C1005" s="9" t="s">
        <v>1560</v>
      </c>
      <c r="D1005" s="10" t="s">
        <v>1244</v>
      </c>
      <c r="E1005" s="11" t="s">
        <v>1203</v>
      </c>
      <c r="F1005" s="12">
        <v>568665.59999999998</v>
      </c>
      <c r="G1005" s="13">
        <v>43281</v>
      </c>
    </row>
    <row r="1006" spans="1:7" ht="36.75" customHeight="1" x14ac:dyDescent="0.25">
      <c r="A1006" s="7">
        <v>43182</v>
      </c>
      <c r="B1006" s="8" t="s">
        <v>363</v>
      </c>
      <c r="C1006" s="9" t="s">
        <v>1756</v>
      </c>
      <c r="D1006" s="10" t="s">
        <v>1222</v>
      </c>
      <c r="E1006" s="11" t="s">
        <v>1203</v>
      </c>
      <c r="F1006" s="12">
        <v>152031.20000000001</v>
      </c>
      <c r="G1006" s="13">
        <v>43281</v>
      </c>
    </row>
    <row r="1007" spans="1:7" ht="36.75" customHeight="1" x14ac:dyDescent="0.25">
      <c r="A1007" s="7">
        <v>43182</v>
      </c>
      <c r="B1007" s="8" t="s">
        <v>414</v>
      </c>
      <c r="C1007" s="9" t="s">
        <v>1495</v>
      </c>
      <c r="D1007" s="10" t="s">
        <v>1215</v>
      </c>
      <c r="E1007" s="11" t="s">
        <v>1203</v>
      </c>
      <c r="F1007" s="12">
        <v>741116.7</v>
      </c>
      <c r="G1007" s="13">
        <v>43281</v>
      </c>
    </row>
    <row r="1008" spans="1:7" ht="36.75" customHeight="1" x14ac:dyDescent="0.25">
      <c r="A1008" s="7">
        <v>43182</v>
      </c>
      <c r="B1008" s="8" t="s">
        <v>473</v>
      </c>
      <c r="C1008" s="9" t="s">
        <v>1831</v>
      </c>
      <c r="D1008" s="10" t="s">
        <v>1215</v>
      </c>
      <c r="E1008" s="11" t="s">
        <v>1203</v>
      </c>
      <c r="F1008" s="12">
        <v>234976.94</v>
      </c>
      <c r="G1008" s="13">
        <v>43281</v>
      </c>
    </row>
    <row r="1009" spans="1:7" ht="36.75" customHeight="1" x14ac:dyDescent="0.25">
      <c r="A1009" s="7">
        <v>43182</v>
      </c>
      <c r="B1009" s="8" t="s">
        <v>496</v>
      </c>
      <c r="C1009" s="9" t="s">
        <v>1838</v>
      </c>
      <c r="D1009" s="10" t="s">
        <v>1214</v>
      </c>
      <c r="E1009" s="11" t="s">
        <v>1203</v>
      </c>
      <c r="F1009" s="12">
        <v>1624517.8</v>
      </c>
      <c r="G1009" s="13">
        <v>43281</v>
      </c>
    </row>
    <row r="1010" spans="1:7" ht="36.75" customHeight="1" x14ac:dyDescent="0.25">
      <c r="A1010" s="7">
        <v>43182</v>
      </c>
      <c r="B1010" s="8" t="s">
        <v>508</v>
      </c>
      <c r="C1010" s="9" t="s">
        <v>1843</v>
      </c>
      <c r="D1010" s="10" t="s">
        <v>1215</v>
      </c>
      <c r="E1010" s="11" t="s">
        <v>1203</v>
      </c>
      <c r="F1010" s="12">
        <v>532360.54</v>
      </c>
      <c r="G1010" s="13">
        <v>43281</v>
      </c>
    </row>
    <row r="1011" spans="1:7" ht="36.75" customHeight="1" x14ac:dyDescent="0.25">
      <c r="A1011" s="7">
        <v>43182</v>
      </c>
      <c r="B1011" s="8" t="s">
        <v>526</v>
      </c>
      <c r="C1011" s="9" t="s">
        <v>1615</v>
      </c>
      <c r="D1011" s="10" t="s">
        <v>1244</v>
      </c>
      <c r="E1011" s="11" t="s">
        <v>1203</v>
      </c>
      <c r="F1011" s="12">
        <v>410073.59999999998</v>
      </c>
      <c r="G1011" s="13">
        <v>43281</v>
      </c>
    </row>
    <row r="1012" spans="1:7" ht="36.75" customHeight="1" x14ac:dyDescent="0.25">
      <c r="A1012" s="7">
        <v>43182</v>
      </c>
      <c r="B1012" s="8" t="s">
        <v>562</v>
      </c>
      <c r="C1012" s="9" t="s">
        <v>1529</v>
      </c>
      <c r="D1012" s="10" t="s">
        <v>1237</v>
      </c>
      <c r="E1012" s="11" t="s">
        <v>1203</v>
      </c>
      <c r="F1012" s="12">
        <v>1110558.18</v>
      </c>
      <c r="G1012" s="13">
        <v>43281</v>
      </c>
    </row>
    <row r="1013" spans="1:7" ht="36.75" customHeight="1" x14ac:dyDescent="0.25">
      <c r="A1013" s="7">
        <v>43182</v>
      </c>
      <c r="B1013" s="8" t="s">
        <v>571</v>
      </c>
      <c r="C1013" s="9" t="s">
        <v>1465</v>
      </c>
      <c r="D1013" s="10" t="s">
        <v>1227</v>
      </c>
      <c r="E1013" s="11" t="s">
        <v>1203</v>
      </c>
      <c r="F1013" s="12">
        <f>8755*50.74</f>
        <v>444228.7</v>
      </c>
      <c r="G1013" s="13">
        <v>43281</v>
      </c>
    </row>
    <row r="1014" spans="1:7" ht="36.75" customHeight="1" x14ac:dyDescent="0.25">
      <c r="A1014" s="7">
        <v>43182</v>
      </c>
      <c r="B1014" s="8" t="s">
        <v>577</v>
      </c>
      <c r="C1014" s="9" t="s">
        <v>1792</v>
      </c>
      <c r="D1014" s="10" t="s">
        <v>1214</v>
      </c>
      <c r="E1014" s="11" t="s">
        <v>1203</v>
      </c>
      <c r="F1014" s="12">
        <v>540345.59999999998</v>
      </c>
      <c r="G1014" s="13">
        <v>43281</v>
      </c>
    </row>
    <row r="1015" spans="1:7" ht="36.75" customHeight="1" x14ac:dyDescent="0.25">
      <c r="A1015" s="7">
        <v>43182</v>
      </c>
      <c r="B1015" s="8" t="s">
        <v>606</v>
      </c>
      <c r="C1015" s="9" t="s">
        <v>1908</v>
      </c>
      <c r="D1015" s="10" t="s">
        <v>1215</v>
      </c>
      <c r="E1015" s="11" t="s">
        <v>1203</v>
      </c>
      <c r="F1015" s="12">
        <v>1187740.8</v>
      </c>
      <c r="G1015" s="13">
        <v>43281</v>
      </c>
    </row>
    <row r="1016" spans="1:7" ht="36.75" customHeight="1" x14ac:dyDescent="0.25">
      <c r="A1016" s="7">
        <v>43182</v>
      </c>
      <c r="B1016" s="8" t="s">
        <v>670</v>
      </c>
      <c r="C1016" s="9" t="s">
        <v>1945</v>
      </c>
      <c r="D1016" s="10" t="s">
        <v>1249</v>
      </c>
      <c r="E1016" s="11" t="s">
        <v>1203</v>
      </c>
      <c r="F1016" s="12">
        <v>1047032.76</v>
      </c>
      <c r="G1016" s="13">
        <v>43281</v>
      </c>
    </row>
    <row r="1017" spans="1:7" ht="36.75" customHeight="1" x14ac:dyDescent="0.25">
      <c r="A1017" s="7">
        <v>43182</v>
      </c>
      <c r="B1017" s="8" t="s">
        <v>686</v>
      </c>
      <c r="C1017" s="9" t="s">
        <v>1482</v>
      </c>
      <c r="D1017" s="10" t="s">
        <v>1214</v>
      </c>
      <c r="E1017" s="11" t="s">
        <v>1203</v>
      </c>
      <c r="F1017" s="12">
        <v>1255053.8999999999</v>
      </c>
      <c r="G1017" s="13">
        <v>43281</v>
      </c>
    </row>
    <row r="1018" spans="1:7" ht="36.75" customHeight="1" x14ac:dyDescent="0.25">
      <c r="A1018" s="7">
        <v>43182</v>
      </c>
      <c r="B1018" s="8" t="s">
        <v>722</v>
      </c>
      <c r="C1018" s="9" t="s">
        <v>1498</v>
      </c>
      <c r="D1018" s="10" t="s">
        <v>1214</v>
      </c>
      <c r="E1018" s="11" t="s">
        <v>1203</v>
      </c>
      <c r="F1018" s="12">
        <v>609691.84</v>
      </c>
      <c r="G1018" s="13">
        <v>43281</v>
      </c>
    </row>
    <row r="1019" spans="1:7" ht="36.75" customHeight="1" x14ac:dyDescent="0.25">
      <c r="A1019" s="7">
        <v>43182</v>
      </c>
      <c r="B1019" s="8" t="s">
        <v>729</v>
      </c>
      <c r="C1019" s="9" t="s">
        <v>1547</v>
      </c>
      <c r="D1019" s="10" t="s">
        <v>1240</v>
      </c>
      <c r="E1019" s="11" t="s">
        <v>1203</v>
      </c>
      <c r="F1019" s="12">
        <v>470426.84</v>
      </c>
      <c r="G1019" s="13">
        <v>43281</v>
      </c>
    </row>
    <row r="1020" spans="1:7" ht="36.75" customHeight="1" x14ac:dyDescent="0.25">
      <c r="A1020" s="7">
        <v>43182</v>
      </c>
      <c r="B1020" s="8" t="s">
        <v>740</v>
      </c>
      <c r="C1020" s="9" t="s">
        <v>1773</v>
      </c>
      <c r="D1020" s="10" t="s">
        <v>1220</v>
      </c>
      <c r="E1020" s="11" t="s">
        <v>1203</v>
      </c>
      <c r="F1020" s="12">
        <v>918181.6</v>
      </c>
      <c r="G1020" s="13">
        <v>43281</v>
      </c>
    </row>
    <row r="1021" spans="1:7" ht="36.75" customHeight="1" x14ac:dyDescent="0.25">
      <c r="A1021" s="7">
        <v>43182</v>
      </c>
      <c r="B1021" s="8" t="s">
        <v>743</v>
      </c>
      <c r="C1021" s="9" t="s">
        <v>1830</v>
      </c>
      <c r="D1021" s="10" t="s">
        <v>1236</v>
      </c>
      <c r="E1021" s="11" t="s">
        <v>1203</v>
      </c>
      <c r="F1021" s="12">
        <v>173170.15</v>
      </c>
      <c r="G1021" s="13">
        <v>43281</v>
      </c>
    </row>
    <row r="1022" spans="1:7" ht="36.75" customHeight="1" x14ac:dyDescent="0.25">
      <c r="A1022" s="7">
        <v>43182</v>
      </c>
      <c r="B1022" s="8" t="s">
        <v>765</v>
      </c>
      <c r="C1022" s="9" t="s">
        <v>1495</v>
      </c>
      <c r="D1022" s="10" t="s">
        <v>1221</v>
      </c>
      <c r="E1022" s="11" t="s">
        <v>1203</v>
      </c>
      <c r="F1022" s="12">
        <v>2512871.48</v>
      </c>
      <c r="G1022" s="13">
        <v>43281</v>
      </c>
    </row>
    <row r="1023" spans="1:7" ht="36.75" customHeight="1" x14ac:dyDescent="0.25">
      <c r="A1023" s="7">
        <v>43182</v>
      </c>
      <c r="B1023" s="8" t="s">
        <v>782</v>
      </c>
      <c r="C1023" s="9" t="s">
        <v>1479</v>
      </c>
      <c r="D1023" s="10" t="s">
        <v>1254</v>
      </c>
      <c r="E1023" s="11" t="s">
        <v>1203</v>
      </c>
      <c r="F1023" s="12">
        <v>767973</v>
      </c>
      <c r="G1023" s="13">
        <v>43281</v>
      </c>
    </row>
    <row r="1024" spans="1:7" ht="36.75" customHeight="1" x14ac:dyDescent="0.25">
      <c r="A1024" s="7">
        <v>43182</v>
      </c>
      <c r="B1024" s="8" t="s">
        <v>783</v>
      </c>
      <c r="C1024" s="9" t="s">
        <v>2052</v>
      </c>
      <c r="D1024" s="10" t="s">
        <v>1215</v>
      </c>
      <c r="E1024" s="11" t="s">
        <v>1203</v>
      </c>
      <c r="F1024" s="12">
        <v>277700.02</v>
      </c>
      <c r="G1024" s="13">
        <v>43281</v>
      </c>
    </row>
    <row r="1025" spans="1:7" ht="36.75" customHeight="1" x14ac:dyDescent="0.25">
      <c r="A1025" s="7">
        <v>43182</v>
      </c>
      <c r="B1025" s="8" t="s">
        <v>842</v>
      </c>
      <c r="C1025" s="9" t="s">
        <v>2089</v>
      </c>
      <c r="D1025" s="10" t="s">
        <v>1270</v>
      </c>
      <c r="E1025" s="11" t="s">
        <v>1203</v>
      </c>
      <c r="F1025" s="12">
        <v>793412.36</v>
      </c>
      <c r="G1025" s="13">
        <v>43281</v>
      </c>
    </row>
    <row r="1026" spans="1:7" ht="36.75" customHeight="1" x14ac:dyDescent="0.25">
      <c r="A1026" s="7">
        <v>43182</v>
      </c>
      <c r="B1026" s="8" t="s">
        <v>850</v>
      </c>
      <c r="C1026" s="9" t="s">
        <v>1465</v>
      </c>
      <c r="D1026" s="10" t="s">
        <v>1214</v>
      </c>
      <c r="E1026" s="11" t="s">
        <v>1203</v>
      </c>
      <c r="F1026" s="12">
        <v>547738.30000000005</v>
      </c>
      <c r="G1026" s="13">
        <v>43281</v>
      </c>
    </row>
    <row r="1027" spans="1:7" ht="36.75" customHeight="1" x14ac:dyDescent="0.25">
      <c r="A1027" s="7">
        <v>43182</v>
      </c>
      <c r="B1027" s="8" t="s">
        <v>855</v>
      </c>
      <c r="C1027" s="9" t="s">
        <v>1471</v>
      </c>
      <c r="D1027" s="10" t="s">
        <v>1213</v>
      </c>
      <c r="E1027" s="11" t="s">
        <v>1203</v>
      </c>
      <c r="F1027" s="12">
        <v>358043.53</v>
      </c>
      <c r="G1027" s="13">
        <v>43281</v>
      </c>
    </row>
    <row r="1028" spans="1:7" ht="36.75" customHeight="1" x14ac:dyDescent="0.25">
      <c r="A1028" s="7">
        <v>43182</v>
      </c>
      <c r="B1028" s="8" t="s">
        <v>860</v>
      </c>
      <c r="C1028" s="9" t="s">
        <v>1580</v>
      </c>
      <c r="D1028" s="10" t="s">
        <v>1257</v>
      </c>
      <c r="E1028" s="11" t="s">
        <v>1203</v>
      </c>
      <c r="F1028" s="12">
        <v>387842.4</v>
      </c>
      <c r="G1028" s="13">
        <v>43281</v>
      </c>
    </row>
    <row r="1029" spans="1:7" ht="36.75" customHeight="1" x14ac:dyDescent="0.25">
      <c r="A1029" s="7">
        <v>43182</v>
      </c>
      <c r="B1029" s="8" t="s">
        <v>883</v>
      </c>
      <c r="C1029" s="9" t="s">
        <v>2111</v>
      </c>
      <c r="D1029" s="10" t="s">
        <v>1220</v>
      </c>
      <c r="E1029" s="11" t="s">
        <v>1203</v>
      </c>
      <c r="F1029" s="12">
        <v>681273.84</v>
      </c>
      <c r="G1029" s="13">
        <v>43281</v>
      </c>
    </row>
    <row r="1030" spans="1:7" ht="36.75" customHeight="1" x14ac:dyDescent="0.25">
      <c r="A1030" s="7">
        <v>43182</v>
      </c>
      <c r="B1030" s="8" t="s">
        <v>884</v>
      </c>
      <c r="C1030" s="9" t="s">
        <v>2113</v>
      </c>
      <c r="D1030" s="10" t="s">
        <v>1215</v>
      </c>
      <c r="E1030" s="11" t="s">
        <v>1203</v>
      </c>
      <c r="F1030" s="12">
        <v>1113286.3400000001</v>
      </c>
      <c r="G1030" s="13">
        <v>43281</v>
      </c>
    </row>
    <row r="1031" spans="1:7" ht="36.75" customHeight="1" x14ac:dyDescent="0.25">
      <c r="A1031" s="7">
        <v>43182</v>
      </c>
      <c r="B1031" s="8" t="s">
        <v>888</v>
      </c>
      <c r="C1031" s="9" t="s">
        <v>2120</v>
      </c>
      <c r="D1031" s="10" t="s">
        <v>1220</v>
      </c>
      <c r="E1031" s="11" t="s">
        <v>1203</v>
      </c>
      <c r="F1031" s="12">
        <v>1345200</v>
      </c>
      <c r="G1031" s="13">
        <v>43281</v>
      </c>
    </row>
    <row r="1032" spans="1:7" ht="36.75" customHeight="1" x14ac:dyDescent="0.25">
      <c r="A1032" s="7">
        <v>43182</v>
      </c>
      <c r="B1032" s="8" t="s">
        <v>891</v>
      </c>
      <c r="C1032" s="9" t="s">
        <v>1500</v>
      </c>
      <c r="D1032" s="10" t="s">
        <v>1216</v>
      </c>
      <c r="E1032" s="11" t="s">
        <v>1203</v>
      </c>
      <c r="F1032" s="12">
        <v>1083900.6100000001</v>
      </c>
      <c r="G1032" s="13">
        <v>43281</v>
      </c>
    </row>
    <row r="1033" spans="1:7" ht="36.75" customHeight="1" x14ac:dyDescent="0.25">
      <c r="A1033" s="7">
        <v>43182</v>
      </c>
      <c r="B1033" s="8" t="s">
        <v>891</v>
      </c>
      <c r="C1033" s="9" t="s">
        <v>1562</v>
      </c>
      <c r="D1033" s="10" t="s">
        <v>1213</v>
      </c>
      <c r="E1033" s="11" t="s">
        <v>1203</v>
      </c>
      <c r="F1033" s="12">
        <v>1116221.3</v>
      </c>
      <c r="G1033" s="13">
        <v>43281</v>
      </c>
    </row>
    <row r="1034" spans="1:7" ht="36.75" customHeight="1" x14ac:dyDescent="0.25">
      <c r="A1034" s="7">
        <v>43182</v>
      </c>
      <c r="B1034" s="8" t="s">
        <v>901</v>
      </c>
      <c r="C1034" s="9" t="s">
        <v>1512</v>
      </c>
      <c r="D1034" s="10" t="s">
        <v>1215</v>
      </c>
      <c r="E1034" s="11" t="s">
        <v>1203</v>
      </c>
      <c r="F1034" s="12">
        <v>547142.40000000002</v>
      </c>
      <c r="G1034" s="13">
        <v>43281</v>
      </c>
    </row>
    <row r="1035" spans="1:7" ht="36.75" customHeight="1" x14ac:dyDescent="0.25">
      <c r="A1035" s="7">
        <v>43182</v>
      </c>
      <c r="B1035" s="8" t="s">
        <v>907</v>
      </c>
      <c r="C1035" s="9" t="s">
        <v>2130</v>
      </c>
      <c r="D1035" s="10" t="s">
        <v>1250</v>
      </c>
      <c r="E1035" s="11" t="s">
        <v>1203</v>
      </c>
      <c r="F1035" s="12">
        <v>472058.65</v>
      </c>
      <c r="G1035" s="13">
        <v>43281</v>
      </c>
    </row>
    <row r="1036" spans="1:7" ht="36.75" customHeight="1" x14ac:dyDescent="0.25">
      <c r="A1036" s="7">
        <v>43182</v>
      </c>
      <c r="B1036" s="8" t="s">
        <v>917</v>
      </c>
      <c r="C1036" s="9" t="s">
        <v>2135</v>
      </c>
      <c r="D1036" s="10" t="s">
        <v>1220</v>
      </c>
      <c r="E1036" s="11" t="s">
        <v>1203</v>
      </c>
      <c r="F1036" s="12">
        <v>835109.6</v>
      </c>
      <c r="G1036" s="13">
        <v>43281</v>
      </c>
    </row>
    <row r="1037" spans="1:7" ht="36.75" customHeight="1" x14ac:dyDescent="0.25">
      <c r="A1037" s="7">
        <v>43182</v>
      </c>
      <c r="B1037" s="8" t="s">
        <v>918</v>
      </c>
      <c r="C1037" s="9" t="s">
        <v>1553</v>
      </c>
      <c r="D1037" s="10" t="s">
        <v>1220</v>
      </c>
      <c r="E1037" s="11" t="s">
        <v>1203</v>
      </c>
      <c r="F1037" s="12">
        <f>27024*47.2</f>
        <v>1275532.8</v>
      </c>
      <c r="G1037" s="13">
        <v>43281</v>
      </c>
    </row>
    <row r="1038" spans="1:7" ht="36.75" customHeight="1" x14ac:dyDescent="0.25">
      <c r="A1038" s="7">
        <v>43185</v>
      </c>
      <c r="B1038" s="8" t="s">
        <v>12</v>
      </c>
      <c r="C1038" s="9" t="s">
        <v>1461</v>
      </c>
      <c r="D1038" s="10" t="s">
        <v>1215</v>
      </c>
      <c r="E1038" s="11" t="s">
        <v>1203</v>
      </c>
      <c r="F1038" s="12">
        <v>749683.5</v>
      </c>
      <c r="G1038" s="13">
        <v>43281</v>
      </c>
    </row>
    <row r="1039" spans="1:7" ht="36.75" customHeight="1" x14ac:dyDescent="0.25">
      <c r="A1039" s="7">
        <v>43185</v>
      </c>
      <c r="B1039" s="8" t="s">
        <v>41</v>
      </c>
      <c r="C1039" s="9" t="s">
        <v>1507</v>
      </c>
      <c r="D1039" s="10" t="s">
        <v>1215</v>
      </c>
      <c r="E1039" s="11" t="s">
        <v>1203</v>
      </c>
      <c r="F1039" s="12">
        <v>578312.1</v>
      </c>
      <c r="G1039" s="13">
        <v>43281</v>
      </c>
    </row>
    <row r="1040" spans="1:7" ht="36.75" customHeight="1" x14ac:dyDescent="0.25">
      <c r="A1040" s="7">
        <v>43185</v>
      </c>
      <c r="B1040" s="8" t="s">
        <v>52</v>
      </c>
      <c r="C1040" s="9" t="s">
        <v>1521</v>
      </c>
      <c r="D1040" s="10" t="s">
        <v>1215</v>
      </c>
      <c r="E1040" s="11" t="s">
        <v>1203</v>
      </c>
      <c r="F1040" s="12">
        <v>948777.82</v>
      </c>
      <c r="G1040" s="13">
        <v>43281</v>
      </c>
    </row>
    <row r="1041" spans="1:7" ht="36.75" customHeight="1" x14ac:dyDescent="0.25">
      <c r="A1041" s="7">
        <v>43185</v>
      </c>
      <c r="B1041" s="8" t="s">
        <v>58</v>
      </c>
      <c r="C1041" s="9" t="s">
        <v>1527</v>
      </c>
      <c r="D1041" s="10" t="s">
        <v>1220</v>
      </c>
      <c r="E1041" s="11" t="s">
        <v>1203</v>
      </c>
      <c r="F1041" s="12">
        <v>1851892</v>
      </c>
      <c r="G1041" s="13">
        <v>43281</v>
      </c>
    </row>
    <row r="1042" spans="1:7" ht="36.75" customHeight="1" x14ac:dyDescent="0.25">
      <c r="A1042" s="7">
        <v>43185</v>
      </c>
      <c r="B1042" s="8" t="s">
        <v>59</v>
      </c>
      <c r="C1042" s="9" t="s">
        <v>1479</v>
      </c>
      <c r="D1042" s="10" t="s">
        <v>1227</v>
      </c>
      <c r="E1042" s="11" t="s">
        <v>1203</v>
      </c>
      <c r="F1042" s="12">
        <v>1784576.54</v>
      </c>
      <c r="G1042" s="13">
        <v>43281</v>
      </c>
    </row>
    <row r="1043" spans="1:7" ht="36.75" customHeight="1" x14ac:dyDescent="0.25">
      <c r="A1043" s="7">
        <v>43185</v>
      </c>
      <c r="B1043" s="8" t="s">
        <v>67</v>
      </c>
      <c r="C1043" s="9" t="s">
        <v>1529</v>
      </c>
      <c r="D1043" s="10" t="s">
        <v>1215</v>
      </c>
      <c r="E1043" s="11" t="s">
        <v>1203</v>
      </c>
      <c r="F1043" s="12">
        <v>992562.9</v>
      </c>
      <c r="G1043" s="13">
        <v>43281</v>
      </c>
    </row>
    <row r="1044" spans="1:7" ht="36.75" customHeight="1" x14ac:dyDescent="0.25">
      <c r="A1044" s="7">
        <v>43185</v>
      </c>
      <c r="B1044" s="8" t="s">
        <v>76</v>
      </c>
      <c r="C1044" s="9" t="s">
        <v>1548</v>
      </c>
      <c r="D1044" s="10" t="s">
        <v>1245</v>
      </c>
      <c r="E1044" s="11" t="s">
        <v>1203</v>
      </c>
      <c r="F1044" s="12">
        <v>803344</v>
      </c>
      <c r="G1044" s="13">
        <v>43281</v>
      </c>
    </row>
    <row r="1045" spans="1:7" ht="36.75" customHeight="1" x14ac:dyDescent="0.25">
      <c r="A1045" s="7">
        <v>43185</v>
      </c>
      <c r="B1045" s="8" t="s">
        <v>76</v>
      </c>
      <c r="C1045" s="9" t="s">
        <v>1534</v>
      </c>
      <c r="D1045" s="10" t="s">
        <v>1215</v>
      </c>
      <c r="E1045" s="11" t="s">
        <v>1203</v>
      </c>
      <c r="F1045" s="12">
        <v>1165240.56</v>
      </c>
      <c r="G1045" s="13">
        <v>43281</v>
      </c>
    </row>
    <row r="1046" spans="1:7" ht="36.75" customHeight="1" x14ac:dyDescent="0.25">
      <c r="A1046" s="7">
        <v>43185</v>
      </c>
      <c r="B1046" s="8" t="s">
        <v>76</v>
      </c>
      <c r="C1046" s="9" t="s">
        <v>1517</v>
      </c>
      <c r="D1046" s="10" t="s">
        <v>1244</v>
      </c>
      <c r="E1046" s="11" t="s">
        <v>1203</v>
      </c>
      <c r="F1046" s="12">
        <v>1193121.6000000001</v>
      </c>
      <c r="G1046" s="13">
        <v>43281</v>
      </c>
    </row>
    <row r="1047" spans="1:7" ht="36.75" customHeight="1" x14ac:dyDescent="0.25">
      <c r="A1047" s="7">
        <v>43185</v>
      </c>
      <c r="B1047" s="8" t="s">
        <v>77</v>
      </c>
      <c r="C1047" s="9" t="s">
        <v>1499</v>
      </c>
      <c r="D1047" s="10" t="s">
        <v>1220</v>
      </c>
      <c r="E1047" s="11" t="s">
        <v>1203</v>
      </c>
      <c r="F1047" s="12">
        <v>387228.8</v>
      </c>
      <c r="G1047" s="13">
        <v>43281</v>
      </c>
    </row>
    <row r="1048" spans="1:7" ht="36.75" customHeight="1" x14ac:dyDescent="0.25">
      <c r="A1048" s="7">
        <v>43185</v>
      </c>
      <c r="B1048" s="8" t="s">
        <v>129</v>
      </c>
      <c r="C1048" s="9" t="s">
        <v>1591</v>
      </c>
      <c r="D1048" s="10" t="s">
        <v>1215</v>
      </c>
      <c r="E1048" s="11" t="s">
        <v>1203</v>
      </c>
      <c r="F1048" s="12">
        <v>1028886.84</v>
      </c>
      <c r="G1048" s="13">
        <v>43281</v>
      </c>
    </row>
    <row r="1049" spans="1:7" ht="36.75" customHeight="1" x14ac:dyDescent="0.25">
      <c r="A1049" s="7">
        <v>43185</v>
      </c>
      <c r="B1049" s="8" t="s">
        <v>135</v>
      </c>
      <c r="C1049" s="9" t="s">
        <v>1598</v>
      </c>
      <c r="D1049" s="10" t="s">
        <v>1215</v>
      </c>
      <c r="E1049" s="11" t="s">
        <v>1203</v>
      </c>
      <c r="F1049" s="12">
        <v>853954.2</v>
      </c>
      <c r="G1049" s="13">
        <v>43281</v>
      </c>
    </row>
    <row r="1050" spans="1:7" ht="36.75" customHeight="1" x14ac:dyDescent="0.25">
      <c r="A1050" s="7">
        <v>43185</v>
      </c>
      <c r="B1050" s="8" t="s">
        <v>155</v>
      </c>
      <c r="C1050" s="9" t="s">
        <v>1611</v>
      </c>
      <c r="D1050" s="10" t="s">
        <v>1215</v>
      </c>
      <c r="E1050" s="11" t="s">
        <v>1203</v>
      </c>
      <c r="F1050" s="12">
        <v>685294.44</v>
      </c>
      <c r="G1050" s="13">
        <v>43281</v>
      </c>
    </row>
    <row r="1051" spans="1:7" ht="36.75" customHeight="1" x14ac:dyDescent="0.25">
      <c r="A1051" s="7">
        <v>43185</v>
      </c>
      <c r="B1051" s="8" t="s">
        <v>183</v>
      </c>
      <c r="C1051" s="9" t="s">
        <v>1609</v>
      </c>
      <c r="D1051" s="10" t="s">
        <v>1259</v>
      </c>
      <c r="E1051" s="11" t="s">
        <v>1203</v>
      </c>
      <c r="F1051" s="12">
        <v>329996.90999999997</v>
      </c>
      <c r="G1051" s="13">
        <v>43281</v>
      </c>
    </row>
    <row r="1052" spans="1:7" ht="36.75" customHeight="1" x14ac:dyDescent="0.25">
      <c r="A1052" s="7">
        <v>43185</v>
      </c>
      <c r="B1052" s="8" t="s">
        <v>224</v>
      </c>
      <c r="C1052" s="9" t="s">
        <v>1667</v>
      </c>
      <c r="D1052" s="10" t="s">
        <v>1213</v>
      </c>
      <c r="E1052" s="11" t="s">
        <v>1203</v>
      </c>
      <c r="F1052" s="12">
        <v>1925834.05</v>
      </c>
      <c r="G1052" s="13">
        <v>43281</v>
      </c>
    </row>
    <row r="1053" spans="1:7" ht="36.75" customHeight="1" x14ac:dyDescent="0.25">
      <c r="A1053" s="7">
        <v>43185</v>
      </c>
      <c r="B1053" s="8" t="s">
        <v>249</v>
      </c>
      <c r="C1053" s="9" t="s">
        <v>1666</v>
      </c>
      <c r="D1053" s="10" t="s">
        <v>1244</v>
      </c>
      <c r="E1053" s="11" t="s">
        <v>1203</v>
      </c>
      <c r="F1053" s="12">
        <v>30208</v>
      </c>
      <c r="G1053" s="13">
        <v>43281</v>
      </c>
    </row>
    <row r="1054" spans="1:7" ht="36.75" customHeight="1" x14ac:dyDescent="0.25">
      <c r="A1054" s="7">
        <v>43185</v>
      </c>
      <c r="B1054" s="8" t="s">
        <v>285</v>
      </c>
      <c r="C1054" s="9" t="s">
        <v>1704</v>
      </c>
      <c r="D1054" s="10" t="s">
        <v>1214</v>
      </c>
      <c r="E1054" s="11" t="s">
        <v>1203</v>
      </c>
      <c r="F1054" s="12">
        <v>1151208</v>
      </c>
      <c r="G1054" s="13">
        <v>43281</v>
      </c>
    </row>
    <row r="1055" spans="1:7" ht="36.75" customHeight="1" x14ac:dyDescent="0.25">
      <c r="A1055" s="7">
        <v>43185</v>
      </c>
      <c r="B1055" s="8" t="s">
        <v>393</v>
      </c>
      <c r="C1055" s="9" t="s">
        <v>1777</v>
      </c>
      <c r="D1055" s="10" t="s">
        <v>1215</v>
      </c>
      <c r="E1055" s="11" t="s">
        <v>1203</v>
      </c>
      <c r="F1055" s="12">
        <v>1096349.8</v>
      </c>
      <c r="G1055" s="13">
        <v>43281</v>
      </c>
    </row>
    <row r="1056" spans="1:7" ht="36.75" customHeight="1" x14ac:dyDescent="0.25">
      <c r="A1056" s="7">
        <v>43185</v>
      </c>
      <c r="B1056" s="8" t="s">
        <v>394</v>
      </c>
      <c r="C1056" s="9" t="s">
        <v>1784</v>
      </c>
      <c r="D1056" s="10" t="s">
        <v>1277</v>
      </c>
      <c r="E1056" s="11" t="s">
        <v>1203</v>
      </c>
      <c r="F1056" s="12">
        <v>198160.58</v>
      </c>
      <c r="G1056" s="13">
        <v>43281</v>
      </c>
    </row>
    <row r="1057" spans="1:7" ht="36.75" customHeight="1" x14ac:dyDescent="0.25">
      <c r="A1057" s="7">
        <v>43185</v>
      </c>
      <c r="B1057" s="8" t="s">
        <v>449</v>
      </c>
      <c r="C1057" s="9" t="s">
        <v>1822</v>
      </c>
      <c r="D1057" s="10" t="s">
        <v>1227</v>
      </c>
      <c r="E1057" s="11" t="s">
        <v>1203</v>
      </c>
      <c r="F1057" s="12">
        <v>2476792.86</v>
      </c>
      <c r="G1057" s="13">
        <v>43281</v>
      </c>
    </row>
    <row r="1058" spans="1:7" ht="36.75" customHeight="1" x14ac:dyDescent="0.25">
      <c r="A1058" s="7">
        <v>43185</v>
      </c>
      <c r="B1058" s="8" t="s">
        <v>460</v>
      </c>
      <c r="C1058" s="9" t="s">
        <v>1470</v>
      </c>
      <c r="D1058" s="10" t="s">
        <v>1213</v>
      </c>
      <c r="E1058" s="11" t="s">
        <v>1203</v>
      </c>
      <c r="F1058" s="12">
        <v>219356.62</v>
      </c>
      <c r="G1058" s="13">
        <v>43281</v>
      </c>
    </row>
    <row r="1059" spans="1:7" ht="36.75" customHeight="1" x14ac:dyDescent="0.25">
      <c r="A1059" s="7">
        <v>43185</v>
      </c>
      <c r="B1059" s="8" t="s">
        <v>485</v>
      </c>
      <c r="C1059" s="9" t="s">
        <v>1526</v>
      </c>
      <c r="D1059" s="10" t="s">
        <v>1214</v>
      </c>
      <c r="E1059" s="11" t="s">
        <v>1203</v>
      </c>
      <c r="F1059" s="12">
        <v>261252</v>
      </c>
      <c r="G1059" s="13">
        <v>43281</v>
      </c>
    </row>
    <row r="1060" spans="1:7" ht="36.75" customHeight="1" x14ac:dyDescent="0.25">
      <c r="A1060" s="7">
        <v>43185</v>
      </c>
      <c r="B1060" s="8" t="s">
        <v>486</v>
      </c>
      <c r="C1060" s="9" t="s">
        <v>1714</v>
      </c>
      <c r="D1060" s="10" t="s">
        <v>1215</v>
      </c>
      <c r="E1060" s="11" t="s">
        <v>1203</v>
      </c>
      <c r="F1060" s="12">
        <v>1775049.22</v>
      </c>
      <c r="G1060" s="13">
        <v>43281</v>
      </c>
    </row>
    <row r="1061" spans="1:7" ht="36.75" customHeight="1" x14ac:dyDescent="0.25">
      <c r="A1061" s="7">
        <v>43185</v>
      </c>
      <c r="B1061" s="8" t="s">
        <v>491</v>
      </c>
      <c r="C1061" s="9" t="s">
        <v>1518</v>
      </c>
      <c r="D1061" s="10" t="s">
        <v>1213</v>
      </c>
      <c r="E1061" s="11" t="s">
        <v>1203</v>
      </c>
      <c r="F1061" s="12">
        <v>263784.82</v>
      </c>
      <c r="G1061" s="13">
        <v>43281</v>
      </c>
    </row>
    <row r="1062" spans="1:7" ht="36.75" customHeight="1" x14ac:dyDescent="0.25">
      <c r="A1062" s="7">
        <v>43185</v>
      </c>
      <c r="B1062" s="8" t="s">
        <v>533</v>
      </c>
      <c r="C1062" s="9" t="s">
        <v>1855</v>
      </c>
      <c r="D1062" s="10" t="s">
        <v>1244</v>
      </c>
      <c r="E1062" s="11" t="s">
        <v>1203</v>
      </c>
      <c r="F1062" s="12">
        <v>185779.20000000001</v>
      </c>
      <c r="G1062" s="13">
        <v>43281</v>
      </c>
    </row>
    <row r="1063" spans="1:7" ht="36.75" customHeight="1" x14ac:dyDescent="0.25">
      <c r="A1063" s="7">
        <v>43185</v>
      </c>
      <c r="B1063" s="8" t="s">
        <v>549</v>
      </c>
      <c r="C1063" s="9" t="s">
        <v>1634</v>
      </c>
      <c r="D1063" s="10" t="s">
        <v>1259</v>
      </c>
      <c r="E1063" s="11" t="s">
        <v>1203</v>
      </c>
      <c r="F1063" s="12">
        <v>466474.32</v>
      </c>
      <c r="G1063" s="13">
        <v>43281</v>
      </c>
    </row>
    <row r="1064" spans="1:7" ht="36.75" customHeight="1" x14ac:dyDescent="0.25">
      <c r="A1064" s="7">
        <v>43185</v>
      </c>
      <c r="B1064" s="8" t="s">
        <v>604</v>
      </c>
      <c r="C1064" s="9" t="s">
        <v>1906</v>
      </c>
      <c r="D1064" s="10" t="s">
        <v>1297</v>
      </c>
      <c r="E1064" s="11" t="s">
        <v>1203</v>
      </c>
      <c r="F1064" s="12">
        <v>145425.07999999999</v>
      </c>
      <c r="G1064" s="13">
        <v>43281</v>
      </c>
    </row>
    <row r="1065" spans="1:7" ht="36.75" customHeight="1" x14ac:dyDescent="0.25">
      <c r="A1065" s="7">
        <v>43185</v>
      </c>
      <c r="B1065" s="8" t="s">
        <v>648</v>
      </c>
      <c r="C1065" s="9" t="s">
        <v>1480</v>
      </c>
      <c r="D1065" s="10" t="s">
        <v>1254</v>
      </c>
      <c r="E1065" s="11" t="s">
        <v>1203</v>
      </c>
      <c r="F1065" s="12">
        <v>1048248.74</v>
      </c>
      <c r="G1065" s="13">
        <v>43281</v>
      </c>
    </row>
    <row r="1066" spans="1:7" ht="36.75" customHeight="1" x14ac:dyDescent="0.25">
      <c r="A1066" s="7">
        <v>43185</v>
      </c>
      <c r="B1066" s="8" t="s">
        <v>711</v>
      </c>
      <c r="C1066" s="9" t="s">
        <v>1977</v>
      </c>
      <c r="D1066" s="10" t="s">
        <v>1215</v>
      </c>
      <c r="E1066" s="11" t="s">
        <v>1203</v>
      </c>
      <c r="F1066" s="12">
        <v>1023500.14</v>
      </c>
      <c r="G1066" s="13">
        <v>43281</v>
      </c>
    </row>
    <row r="1067" spans="1:7" ht="36.75" customHeight="1" x14ac:dyDescent="0.25">
      <c r="A1067" s="7">
        <v>43185</v>
      </c>
      <c r="B1067" s="8" t="s">
        <v>712</v>
      </c>
      <c r="C1067" s="9" t="s">
        <v>1834</v>
      </c>
      <c r="D1067" s="10" t="s">
        <v>1213</v>
      </c>
      <c r="E1067" s="11" t="s">
        <v>1203</v>
      </c>
      <c r="F1067" s="12">
        <v>1364496.74</v>
      </c>
      <c r="G1067" s="13">
        <v>43281</v>
      </c>
    </row>
    <row r="1068" spans="1:7" ht="36.75" customHeight="1" x14ac:dyDescent="0.25">
      <c r="A1068" s="7">
        <v>43185</v>
      </c>
      <c r="B1068" s="8" t="s">
        <v>725</v>
      </c>
      <c r="C1068" s="9" t="s">
        <v>1999</v>
      </c>
      <c r="D1068" s="10" t="s">
        <v>1255</v>
      </c>
      <c r="E1068" s="11" t="s">
        <v>1203</v>
      </c>
      <c r="F1068" s="12">
        <v>433390.4</v>
      </c>
      <c r="G1068" s="13">
        <v>43281</v>
      </c>
    </row>
    <row r="1069" spans="1:7" ht="36.75" customHeight="1" x14ac:dyDescent="0.25">
      <c r="A1069" s="7">
        <v>43185</v>
      </c>
      <c r="B1069" s="8" t="s">
        <v>748</v>
      </c>
      <c r="C1069" s="9" t="s">
        <v>2037</v>
      </c>
      <c r="D1069" s="10" t="s">
        <v>1220</v>
      </c>
      <c r="E1069" s="11" t="s">
        <v>1203</v>
      </c>
      <c r="F1069" s="12">
        <v>652681.80000000005</v>
      </c>
      <c r="G1069" s="13">
        <v>43281</v>
      </c>
    </row>
    <row r="1070" spans="1:7" ht="36.75" customHeight="1" x14ac:dyDescent="0.25">
      <c r="A1070" s="7">
        <v>43185</v>
      </c>
      <c r="B1070" s="8" t="s">
        <v>771</v>
      </c>
      <c r="C1070" s="9" t="s">
        <v>1534</v>
      </c>
      <c r="D1070" s="10" t="s">
        <v>1214</v>
      </c>
      <c r="E1070" s="11" t="s">
        <v>1203</v>
      </c>
      <c r="F1070" s="12">
        <v>1593631.3</v>
      </c>
      <c r="G1070" s="13">
        <v>43281</v>
      </c>
    </row>
    <row r="1071" spans="1:7" ht="36.75" customHeight="1" x14ac:dyDescent="0.25">
      <c r="A1071" s="7">
        <v>43185</v>
      </c>
      <c r="B1071" s="8" t="s">
        <v>779</v>
      </c>
      <c r="C1071" s="9" t="s">
        <v>1529</v>
      </c>
      <c r="D1071" s="10" t="s">
        <v>1214</v>
      </c>
      <c r="E1071" s="11" t="s">
        <v>1203</v>
      </c>
      <c r="F1071" s="12">
        <v>537438.07999999996</v>
      </c>
      <c r="G1071" s="13">
        <v>43281</v>
      </c>
    </row>
    <row r="1072" spans="1:7" ht="36.75" customHeight="1" x14ac:dyDescent="0.25">
      <c r="A1072" s="7">
        <v>43185</v>
      </c>
      <c r="B1072" s="8" t="s">
        <v>788</v>
      </c>
      <c r="C1072" s="9" t="s">
        <v>1460</v>
      </c>
      <c r="D1072" s="10" t="s">
        <v>1215</v>
      </c>
      <c r="E1072" s="11" t="s">
        <v>1203</v>
      </c>
      <c r="F1072" s="12">
        <v>1120781.7</v>
      </c>
      <c r="G1072" s="13">
        <v>43281</v>
      </c>
    </row>
    <row r="1073" spans="1:7" ht="36.75" customHeight="1" x14ac:dyDescent="0.25">
      <c r="A1073" s="7">
        <v>43185</v>
      </c>
      <c r="B1073" s="8" t="s">
        <v>798</v>
      </c>
      <c r="C1073" s="9" t="s">
        <v>2062</v>
      </c>
      <c r="D1073" s="10" t="s">
        <v>1220</v>
      </c>
      <c r="E1073" s="11" t="s">
        <v>1203</v>
      </c>
      <c r="F1073" s="12">
        <v>241758</v>
      </c>
      <c r="G1073" s="13">
        <v>43281</v>
      </c>
    </row>
    <row r="1074" spans="1:7" ht="36.75" customHeight="1" x14ac:dyDescent="0.25">
      <c r="A1074" s="7">
        <v>43185</v>
      </c>
      <c r="B1074" s="8" t="s">
        <v>799</v>
      </c>
      <c r="C1074" s="9" t="s">
        <v>1494</v>
      </c>
      <c r="D1074" s="10" t="s">
        <v>1215</v>
      </c>
      <c r="E1074" s="11" t="s">
        <v>1203</v>
      </c>
      <c r="F1074" s="12">
        <v>433053.16</v>
      </c>
      <c r="G1074" s="13">
        <v>43281</v>
      </c>
    </row>
    <row r="1075" spans="1:7" ht="36.75" customHeight="1" x14ac:dyDescent="0.25">
      <c r="A1075" s="7">
        <v>43185</v>
      </c>
      <c r="B1075" s="8" t="s">
        <v>810</v>
      </c>
      <c r="C1075" s="9" t="s">
        <v>2070</v>
      </c>
      <c r="D1075" s="10" t="s">
        <v>1262</v>
      </c>
      <c r="E1075" s="11" t="s">
        <v>1203</v>
      </c>
      <c r="F1075" s="12">
        <v>590283.19999999995</v>
      </c>
      <c r="G1075" s="13">
        <v>43281</v>
      </c>
    </row>
    <row r="1076" spans="1:7" ht="36.75" customHeight="1" x14ac:dyDescent="0.25">
      <c r="A1076" s="7">
        <v>43185</v>
      </c>
      <c r="B1076" s="8" t="s">
        <v>899</v>
      </c>
      <c r="C1076" s="9" t="s">
        <v>1625</v>
      </c>
      <c r="D1076" s="10" t="s">
        <v>1216</v>
      </c>
      <c r="E1076" s="11" t="s">
        <v>1203</v>
      </c>
      <c r="F1076" s="12">
        <v>384750.88</v>
      </c>
      <c r="G1076" s="13">
        <v>43281</v>
      </c>
    </row>
    <row r="1077" spans="1:7" ht="36.75" customHeight="1" x14ac:dyDescent="0.25">
      <c r="A1077" s="7">
        <v>43186</v>
      </c>
      <c r="B1077" s="8" t="s">
        <v>21</v>
      </c>
      <c r="C1077" s="9" t="s">
        <v>1473</v>
      </c>
      <c r="D1077" s="10" t="s">
        <v>1221</v>
      </c>
      <c r="E1077" s="11" t="s">
        <v>1203</v>
      </c>
      <c r="F1077" s="12">
        <v>7831757.1699999999</v>
      </c>
      <c r="G1077" s="13">
        <v>43281</v>
      </c>
    </row>
    <row r="1078" spans="1:7" ht="36.75" customHeight="1" x14ac:dyDescent="0.25">
      <c r="A1078" s="7">
        <v>43186</v>
      </c>
      <c r="B1078" s="8" t="s">
        <v>36</v>
      </c>
      <c r="C1078" s="9" t="s">
        <v>1498</v>
      </c>
      <c r="D1078" s="10" t="s">
        <v>1215</v>
      </c>
      <c r="E1078" s="11" t="s">
        <v>1203</v>
      </c>
      <c r="F1078" s="12">
        <v>966270.14</v>
      </c>
      <c r="G1078" s="13">
        <v>43281</v>
      </c>
    </row>
    <row r="1079" spans="1:7" ht="36.75" customHeight="1" x14ac:dyDescent="0.25">
      <c r="A1079" s="7">
        <v>43186</v>
      </c>
      <c r="B1079" s="8" t="s">
        <v>40</v>
      </c>
      <c r="C1079" s="9" t="s">
        <v>1504</v>
      </c>
      <c r="D1079" s="10" t="s">
        <v>1237</v>
      </c>
      <c r="E1079" s="11" t="s">
        <v>1203</v>
      </c>
      <c r="F1079" s="12">
        <v>977089.56</v>
      </c>
      <c r="G1079" s="13">
        <v>43281</v>
      </c>
    </row>
    <row r="1080" spans="1:7" ht="36.75" customHeight="1" x14ac:dyDescent="0.25">
      <c r="A1080" s="7">
        <v>43186</v>
      </c>
      <c r="B1080" s="8" t="s">
        <v>70</v>
      </c>
      <c r="C1080" s="9" t="s">
        <v>1543</v>
      </c>
      <c r="D1080" s="10" t="s">
        <v>1221</v>
      </c>
      <c r="E1080" s="11" t="s">
        <v>1203</v>
      </c>
      <c r="F1080" s="12">
        <v>23532716.640000001</v>
      </c>
      <c r="G1080" s="13">
        <v>43281</v>
      </c>
    </row>
    <row r="1081" spans="1:7" ht="36.75" customHeight="1" x14ac:dyDescent="0.25">
      <c r="A1081" s="7">
        <v>43186</v>
      </c>
      <c r="B1081" s="8" t="s">
        <v>77</v>
      </c>
      <c r="C1081" s="9" t="s">
        <v>1549</v>
      </c>
      <c r="D1081" s="10" t="s">
        <v>1223</v>
      </c>
      <c r="E1081" s="11" t="s">
        <v>1203</v>
      </c>
      <c r="F1081" s="12">
        <v>639088</v>
      </c>
      <c r="G1081" s="13">
        <v>43281</v>
      </c>
    </row>
    <row r="1082" spans="1:7" ht="36.75" customHeight="1" x14ac:dyDescent="0.25">
      <c r="A1082" s="7">
        <v>43186</v>
      </c>
      <c r="B1082" s="8" t="s">
        <v>91</v>
      </c>
      <c r="C1082" s="9" t="s">
        <v>1558</v>
      </c>
      <c r="D1082" s="10" t="s">
        <v>1214</v>
      </c>
      <c r="E1082" s="11" t="s">
        <v>1203</v>
      </c>
      <c r="F1082" s="12">
        <v>1806157.56</v>
      </c>
      <c r="G1082" s="13">
        <v>43281</v>
      </c>
    </row>
    <row r="1083" spans="1:7" ht="36.75" customHeight="1" x14ac:dyDescent="0.25">
      <c r="A1083" s="7">
        <v>43186</v>
      </c>
      <c r="B1083" s="8" t="s">
        <v>93</v>
      </c>
      <c r="C1083" s="9" t="s">
        <v>1560</v>
      </c>
      <c r="D1083" s="10" t="s">
        <v>1214</v>
      </c>
      <c r="E1083" s="11" t="s">
        <v>1203</v>
      </c>
      <c r="F1083" s="12">
        <v>1185390.24</v>
      </c>
      <c r="G1083" s="13">
        <v>43281</v>
      </c>
    </row>
    <row r="1084" spans="1:7" ht="36.75" customHeight="1" x14ac:dyDescent="0.25">
      <c r="A1084" s="7">
        <v>43186</v>
      </c>
      <c r="B1084" s="8" t="s">
        <v>98</v>
      </c>
      <c r="C1084" s="9" t="s">
        <v>1558</v>
      </c>
      <c r="D1084" s="10" t="s">
        <v>1249</v>
      </c>
      <c r="E1084" s="11" t="s">
        <v>1203</v>
      </c>
      <c r="F1084" s="12">
        <v>325862.13</v>
      </c>
      <c r="G1084" s="13">
        <v>43281</v>
      </c>
    </row>
    <row r="1085" spans="1:7" ht="36.75" customHeight="1" x14ac:dyDescent="0.25">
      <c r="A1085" s="7">
        <v>43186</v>
      </c>
      <c r="B1085" s="8" t="s">
        <v>103</v>
      </c>
      <c r="C1085" s="9" t="s">
        <v>1568</v>
      </c>
      <c r="D1085" s="10" t="s">
        <v>1213</v>
      </c>
      <c r="E1085" s="11" t="s">
        <v>1203</v>
      </c>
      <c r="F1085" s="12">
        <v>741120.22</v>
      </c>
      <c r="G1085" s="13">
        <v>43281</v>
      </c>
    </row>
    <row r="1086" spans="1:7" ht="36.75" customHeight="1" x14ac:dyDescent="0.25">
      <c r="A1086" s="7">
        <v>43186</v>
      </c>
      <c r="B1086" s="8" t="s">
        <v>104</v>
      </c>
      <c r="C1086" s="9" t="s">
        <v>1547</v>
      </c>
      <c r="D1086" s="10" t="s">
        <v>1228</v>
      </c>
      <c r="E1086" s="11" t="s">
        <v>1203</v>
      </c>
      <c r="F1086" s="12">
        <v>408389.48</v>
      </c>
      <c r="G1086" s="13">
        <v>43281</v>
      </c>
    </row>
    <row r="1087" spans="1:7" ht="36.75" customHeight="1" x14ac:dyDescent="0.25">
      <c r="A1087" s="7">
        <v>43186</v>
      </c>
      <c r="B1087" s="8" t="s">
        <v>107</v>
      </c>
      <c r="C1087" s="9" t="s">
        <v>1574</v>
      </c>
      <c r="D1087" s="10" t="s">
        <v>1215</v>
      </c>
      <c r="E1087" s="11" t="s">
        <v>1203</v>
      </c>
      <c r="F1087" s="12">
        <v>660988.80000000005</v>
      </c>
      <c r="G1087" s="13">
        <v>43281</v>
      </c>
    </row>
    <row r="1088" spans="1:7" ht="36.75" customHeight="1" x14ac:dyDescent="0.25">
      <c r="A1088" s="7">
        <v>43186</v>
      </c>
      <c r="B1088" s="8" t="s">
        <v>118</v>
      </c>
      <c r="C1088" s="9" t="s">
        <v>1583</v>
      </c>
      <c r="D1088" s="10" t="s">
        <v>1227</v>
      </c>
      <c r="E1088" s="11" t="s">
        <v>1203</v>
      </c>
      <c r="F1088" s="12">
        <v>1061706.18</v>
      </c>
      <c r="G1088" s="13">
        <v>43281</v>
      </c>
    </row>
    <row r="1089" spans="1:7" ht="36.75" customHeight="1" x14ac:dyDescent="0.25">
      <c r="A1089" s="7">
        <v>43186</v>
      </c>
      <c r="B1089" s="8" t="s">
        <v>119</v>
      </c>
      <c r="C1089" s="9" t="s">
        <v>1585</v>
      </c>
      <c r="D1089" s="10" t="s">
        <v>1214</v>
      </c>
      <c r="E1089" s="11" t="s">
        <v>1203</v>
      </c>
      <c r="F1089" s="12">
        <v>276888.18</v>
      </c>
      <c r="G1089" s="13">
        <v>43281</v>
      </c>
    </row>
    <row r="1090" spans="1:7" ht="36.75" customHeight="1" x14ac:dyDescent="0.25">
      <c r="A1090" s="7">
        <v>43186</v>
      </c>
      <c r="B1090" s="8" t="s">
        <v>120</v>
      </c>
      <c r="C1090" s="9" t="s">
        <v>1586</v>
      </c>
      <c r="D1090" s="10" t="s">
        <v>1215</v>
      </c>
      <c r="E1090" s="11" t="s">
        <v>1203</v>
      </c>
      <c r="F1090" s="12">
        <v>969018.36</v>
      </c>
      <c r="G1090" s="13">
        <v>43281</v>
      </c>
    </row>
    <row r="1091" spans="1:7" ht="36.75" customHeight="1" x14ac:dyDescent="0.25">
      <c r="A1091" s="7">
        <v>43186</v>
      </c>
      <c r="B1091" s="8" t="s">
        <v>147</v>
      </c>
      <c r="C1091" s="9" t="s">
        <v>1470</v>
      </c>
      <c r="D1091" s="10" t="s">
        <v>1215</v>
      </c>
      <c r="E1091" s="11" t="s">
        <v>1203</v>
      </c>
      <c r="F1091" s="12">
        <v>1010943.76</v>
      </c>
      <c r="G1091" s="13">
        <v>43281</v>
      </c>
    </row>
    <row r="1092" spans="1:7" ht="36.75" customHeight="1" x14ac:dyDescent="0.25">
      <c r="A1092" s="7">
        <v>43186</v>
      </c>
      <c r="B1092" s="8" t="s">
        <v>155</v>
      </c>
      <c r="C1092" s="9" t="s">
        <v>1610</v>
      </c>
      <c r="D1092" s="10" t="s">
        <v>1214</v>
      </c>
      <c r="E1092" s="11" t="s">
        <v>1203</v>
      </c>
      <c r="F1092" s="12">
        <v>524448.64</v>
      </c>
      <c r="G1092" s="13">
        <v>43281</v>
      </c>
    </row>
    <row r="1093" spans="1:7" ht="36.75" customHeight="1" x14ac:dyDescent="0.25">
      <c r="A1093" s="7">
        <v>43186</v>
      </c>
      <c r="B1093" s="8" t="s">
        <v>166</v>
      </c>
      <c r="C1093" s="9" t="s">
        <v>1620</v>
      </c>
      <c r="D1093" s="10" t="s">
        <v>1215</v>
      </c>
      <c r="E1093" s="11" t="s">
        <v>1203</v>
      </c>
      <c r="F1093" s="12">
        <v>583307.04</v>
      </c>
      <c r="G1093" s="13">
        <v>43281</v>
      </c>
    </row>
    <row r="1094" spans="1:7" ht="36.75" customHeight="1" x14ac:dyDescent="0.25">
      <c r="A1094" s="7">
        <v>43186</v>
      </c>
      <c r="B1094" s="8" t="s">
        <v>225</v>
      </c>
      <c r="C1094" s="9" t="s">
        <v>1643</v>
      </c>
      <c r="D1094" s="10" t="s">
        <v>1215</v>
      </c>
      <c r="E1094" s="11" t="s">
        <v>1203</v>
      </c>
      <c r="F1094" s="12">
        <v>634122.56000000006</v>
      </c>
      <c r="G1094" s="13">
        <v>43281</v>
      </c>
    </row>
    <row r="1095" spans="1:7" ht="36.75" customHeight="1" x14ac:dyDescent="0.25">
      <c r="A1095" s="7">
        <v>43186</v>
      </c>
      <c r="B1095" s="8" t="s">
        <v>229</v>
      </c>
      <c r="C1095" s="9" t="s">
        <v>1497</v>
      </c>
      <c r="D1095" s="10" t="s">
        <v>1227</v>
      </c>
      <c r="E1095" s="11" t="s">
        <v>1203</v>
      </c>
      <c r="F1095" s="12">
        <f>11316*50.74</f>
        <v>574173.84</v>
      </c>
      <c r="G1095" s="13">
        <v>43281</v>
      </c>
    </row>
    <row r="1096" spans="1:7" ht="36.75" customHeight="1" x14ac:dyDescent="0.25">
      <c r="A1096" s="7">
        <v>43186</v>
      </c>
      <c r="B1096" s="8" t="s">
        <v>258</v>
      </c>
      <c r="C1096" s="9" t="s">
        <v>1470</v>
      </c>
      <c r="D1096" s="10" t="s">
        <v>1238</v>
      </c>
      <c r="E1096" s="11" t="s">
        <v>1203</v>
      </c>
      <c r="F1096" s="12">
        <v>802763.59</v>
      </c>
      <c r="G1096" s="13">
        <v>43281</v>
      </c>
    </row>
    <row r="1097" spans="1:7" ht="36.75" customHeight="1" x14ac:dyDescent="0.25">
      <c r="A1097" s="7">
        <v>43186</v>
      </c>
      <c r="B1097" s="8" t="s">
        <v>261</v>
      </c>
      <c r="C1097" s="9" t="s">
        <v>1466</v>
      </c>
      <c r="D1097" s="10" t="s">
        <v>1215</v>
      </c>
      <c r="E1097" s="11" t="s">
        <v>1203</v>
      </c>
      <c r="F1097" s="12">
        <v>735983.7</v>
      </c>
      <c r="G1097" s="13">
        <v>43281</v>
      </c>
    </row>
    <row r="1098" spans="1:7" ht="36.75" customHeight="1" x14ac:dyDescent="0.25">
      <c r="A1098" s="7">
        <v>43186</v>
      </c>
      <c r="B1098" s="8" t="s">
        <v>308</v>
      </c>
      <c r="C1098" s="9" t="s">
        <v>1631</v>
      </c>
      <c r="D1098" s="10" t="s">
        <v>1214</v>
      </c>
      <c r="E1098" s="11" t="s">
        <v>1203</v>
      </c>
      <c r="F1098" s="12">
        <v>652364.18000000005</v>
      </c>
      <c r="G1098" s="13">
        <v>43281</v>
      </c>
    </row>
    <row r="1099" spans="1:7" ht="36.75" customHeight="1" x14ac:dyDescent="0.25">
      <c r="A1099" s="7">
        <v>43186</v>
      </c>
      <c r="B1099" s="8" t="s">
        <v>317</v>
      </c>
      <c r="C1099" s="9" t="s">
        <v>1579</v>
      </c>
      <c r="D1099" s="10" t="s">
        <v>1228</v>
      </c>
      <c r="E1099" s="11" t="s">
        <v>1203</v>
      </c>
      <c r="F1099" s="12">
        <v>341102.95</v>
      </c>
      <c r="G1099" s="13">
        <v>43281</v>
      </c>
    </row>
    <row r="1100" spans="1:7" ht="36.75" customHeight="1" x14ac:dyDescent="0.25">
      <c r="A1100" s="7">
        <v>43186</v>
      </c>
      <c r="B1100" s="8" t="s">
        <v>352</v>
      </c>
      <c r="C1100" s="9" t="s">
        <v>1535</v>
      </c>
      <c r="D1100" s="10" t="s">
        <v>1215</v>
      </c>
      <c r="E1100" s="11" t="s">
        <v>1203</v>
      </c>
      <c r="F1100" s="12">
        <v>1567301.96</v>
      </c>
      <c r="G1100" s="13">
        <v>43281</v>
      </c>
    </row>
    <row r="1101" spans="1:7" ht="36.75" customHeight="1" x14ac:dyDescent="0.25">
      <c r="A1101" s="7">
        <v>43186</v>
      </c>
      <c r="B1101" s="8" t="s">
        <v>397</v>
      </c>
      <c r="C1101" s="9" t="s">
        <v>1788</v>
      </c>
      <c r="D1101" s="10" t="s">
        <v>1220</v>
      </c>
      <c r="E1101" s="11" t="s">
        <v>1203</v>
      </c>
      <c r="F1101" s="12">
        <v>902888.8</v>
      </c>
      <c r="G1101" s="13">
        <v>43281</v>
      </c>
    </row>
    <row r="1102" spans="1:7" ht="36.75" customHeight="1" x14ac:dyDescent="0.25">
      <c r="A1102" s="7">
        <v>43186</v>
      </c>
      <c r="B1102" s="8" t="s">
        <v>420</v>
      </c>
      <c r="C1102" s="9" t="s">
        <v>1803</v>
      </c>
      <c r="D1102" s="10" t="s">
        <v>1215</v>
      </c>
      <c r="E1102" s="11" t="s">
        <v>1203</v>
      </c>
      <c r="F1102" s="12">
        <v>893184.48</v>
      </c>
      <c r="G1102" s="13">
        <v>43281</v>
      </c>
    </row>
    <row r="1103" spans="1:7" ht="36.75" customHeight="1" x14ac:dyDescent="0.25">
      <c r="A1103" s="7">
        <v>43186</v>
      </c>
      <c r="B1103" s="8" t="s">
        <v>426</v>
      </c>
      <c r="C1103" s="9" t="s">
        <v>1498</v>
      </c>
      <c r="D1103" s="10" t="s">
        <v>1215</v>
      </c>
      <c r="E1103" s="11" t="s">
        <v>1203</v>
      </c>
      <c r="F1103" s="12">
        <v>541354.5</v>
      </c>
      <c r="G1103" s="13">
        <v>43281</v>
      </c>
    </row>
    <row r="1104" spans="1:7" ht="36.75" customHeight="1" x14ac:dyDescent="0.25">
      <c r="A1104" s="7">
        <v>43186</v>
      </c>
      <c r="B1104" s="8" t="s">
        <v>428</v>
      </c>
      <c r="C1104" s="9" t="s">
        <v>1619</v>
      </c>
      <c r="D1104" s="10" t="s">
        <v>1279</v>
      </c>
      <c r="E1104" s="11" t="s">
        <v>1203</v>
      </c>
      <c r="F1104" s="12">
        <v>860418.98</v>
      </c>
      <c r="G1104" s="13">
        <v>43281</v>
      </c>
    </row>
    <row r="1105" spans="1:7" ht="36.75" customHeight="1" x14ac:dyDescent="0.25">
      <c r="A1105" s="7">
        <v>43186</v>
      </c>
      <c r="B1105" s="8" t="s">
        <v>428</v>
      </c>
      <c r="C1105" s="9" t="s">
        <v>1666</v>
      </c>
      <c r="D1105" s="10" t="s">
        <v>1238</v>
      </c>
      <c r="E1105" s="11" t="s">
        <v>1203</v>
      </c>
      <c r="F1105" s="12">
        <v>1434563.03</v>
      </c>
      <c r="G1105" s="13">
        <v>43281</v>
      </c>
    </row>
    <row r="1106" spans="1:7" ht="36.75" customHeight="1" x14ac:dyDescent="0.25">
      <c r="A1106" s="7">
        <v>43186</v>
      </c>
      <c r="B1106" s="8" t="s">
        <v>446</v>
      </c>
      <c r="C1106" s="9" t="s">
        <v>1740</v>
      </c>
      <c r="D1106" s="10" t="s">
        <v>1227</v>
      </c>
      <c r="E1106" s="11" t="s">
        <v>1203</v>
      </c>
      <c r="F1106" s="12">
        <f>14527*50.74</f>
        <v>737099.98</v>
      </c>
      <c r="G1106" s="13">
        <v>43281</v>
      </c>
    </row>
    <row r="1107" spans="1:7" ht="36.75" customHeight="1" x14ac:dyDescent="0.25">
      <c r="A1107" s="7">
        <v>43186</v>
      </c>
      <c r="B1107" s="8" t="s">
        <v>469</v>
      </c>
      <c r="C1107" s="9" t="s">
        <v>1829</v>
      </c>
      <c r="D1107" s="10" t="s">
        <v>1215</v>
      </c>
      <c r="E1107" s="11" t="s">
        <v>1203</v>
      </c>
      <c r="F1107" s="12">
        <v>490808.02</v>
      </c>
      <c r="G1107" s="13">
        <v>43281</v>
      </c>
    </row>
    <row r="1108" spans="1:7" ht="36.75" customHeight="1" x14ac:dyDescent="0.25">
      <c r="A1108" s="7">
        <v>43186</v>
      </c>
      <c r="B1108" s="8" t="s">
        <v>489</v>
      </c>
      <c r="C1108" s="9" t="s">
        <v>1651</v>
      </c>
      <c r="D1108" s="10" t="s">
        <v>1215</v>
      </c>
      <c r="E1108" s="11" t="s">
        <v>1203</v>
      </c>
      <c r="F1108" s="12">
        <v>1319686.04</v>
      </c>
      <c r="G1108" s="13">
        <v>43281</v>
      </c>
    </row>
    <row r="1109" spans="1:7" ht="36.75" customHeight="1" x14ac:dyDescent="0.25">
      <c r="A1109" s="7">
        <v>43186</v>
      </c>
      <c r="B1109" s="8" t="s">
        <v>525</v>
      </c>
      <c r="C1109" s="9" t="s">
        <v>1466</v>
      </c>
      <c r="D1109" s="10" t="s">
        <v>1214</v>
      </c>
      <c r="E1109" s="11" t="s">
        <v>1203</v>
      </c>
      <c r="F1109" s="12">
        <v>2271549.56</v>
      </c>
      <c r="G1109" s="13">
        <v>43281</v>
      </c>
    </row>
    <row r="1110" spans="1:7" ht="36.75" customHeight="1" x14ac:dyDescent="0.25">
      <c r="A1110" s="7">
        <v>43186</v>
      </c>
      <c r="B1110" s="8" t="s">
        <v>588</v>
      </c>
      <c r="C1110" s="9" t="s">
        <v>1538</v>
      </c>
      <c r="D1110" s="10" t="s">
        <v>1215</v>
      </c>
      <c r="E1110" s="11" t="s">
        <v>1203</v>
      </c>
      <c r="F1110" s="12">
        <v>2325567.6</v>
      </c>
      <c r="G1110" s="13">
        <v>43281</v>
      </c>
    </row>
    <row r="1111" spans="1:7" ht="36.75" customHeight="1" x14ac:dyDescent="0.25">
      <c r="A1111" s="7">
        <v>43186</v>
      </c>
      <c r="B1111" s="8" t="s">
        <v>593</v>
      </c>
      <c r="C1111" s="9" t="s">
        <v>1899</v>
      </c>
      <c r="D1111" s="10" t="s">
        <v>1231</v>
      </c>
      <c r="E1111" s="11" t="s">
        <v>1203</v>
      </c>
      <c r="F1111" s="12">
        <v>272322.21000000002</v>
      </c>
      <c r="G1111" s="13">
        <v>43281</v>
      </c>
    </row>
    <row r="1112" spans="1:7" ht="36.75" customHeight="1" x14ac:dyDescent="0.25">
      <c r="A1112" s="7">
        <v>43186</v>
      </c>
      <c r="B1112" s="8" t="s">
        <v>594</v>
      </c>
      <c r="C1112" s="9" t="s">
        <v>1676</v>
      </c>
      <c r="D1112" s="10" t="s">
        <v>1213</v>
      </c>
      <c r="E1112" s="11" t="s">
        <v>1203</v>
      </c>
      <c r="F1112" s="12">
        <v>773730.67</v>
      </c>
      <c r="G1112" s="13">
        <v>43281</v>
      </c>
    </row>
    <row r="1113" spans="1:7" ht="36.75" customHeight="1" x14ac:dyDescent="0.25">
      <c r="A1113" s="7">
        <v>43186</v>
      </c>
      <c r="B1113" s="8" t="s">
        <v>596</v>
      </c>
      <c r="C1113" s="9" t="s">
        <v>1537</v>
      </c>
      <c r="D1113" s="10" t="s">
        <v>1215</v>
      </c>
      <c r="E1113" s="11" t="s">
        <v>1203</v>
      </c>
      <c r="F1113" s="12">
        <v>972127.66</v>
      </c>
      <c r="G1113" s="13">
        <v>43281</v>
      </c>
    </row>
    <row r="1114" spans="1:7" ht="36.75" customHeight="1" x14ac:dyDescent="0.25">
      <c r="A1114" s="7">
        <v>43186</v>
      </c>
      <c r="B1114" s="8" t="s">
        <v>635</v>
      </c>
      <c r="C1114" s="9" t="s">
        <v>1512</v>
      </c>
      <c r="D1114" s="10" t="s">
        <v>1282</v>
      </c>
      <c r="E1114" s="11" t="s">
        <v>1203</v>
      </c>
      <c r="F1114" s="12">
        <v>137854.70600000001</v>
      </c>
      <c r="G1114" s="13">
        <v>43281</v>
      </c>
    </row>
    <row r="1115" spans="1:7" ht="36.75" customHeight="1" x14ac:dyDescent="0.25">
      <c r="A1115" s="7">
        <v>43186</v>
      </c>
      <c r="B1115" s="8" t="s">
        <v>658</v>
      </c>
      <c r="C1115" s="9" t="s">
        <v>1514</v>
      </c>
      <c r="D1115" s="10" t="s">
        <v>1213</v>
      </c>
      <c r="E1115" s="11" t="s">
        <v>1203</v>
      </c>
      <c r="F1115" s="12">
        <v>676114.65</v>
      </c>
      <c r="G1115" s="13">
        <v>43281</v>
      </c>
    </row>
    <row r="1116" spans="1:7" ht="36.75" customHeight="1" x14ac:dyDescent="0.25">
      <c r="A1116" s="7">
        <v>43186</v>
      </c>
      <c r="B1116" s="8" t="s">
        <v>659</v>
      </c>
      <c r="C1116" s="9" t="s">
        <v>1681</v>
      </c>
      <c r="D1116" s="10" t="s">
        <v>1250</v>
      </c>
      <c r="E1116" s="11" t="s">
        <v>1203</v>
      </c>
      <c r="F1116" s="12">
        <v>82850.28</v>
      </c>
      <c r="G1116" s="13">
        <v>43281</v>
      </c>
    </row>
    <row r="1117" spans="1:7" ht="36.75" customHeight="1" x14ac:dyDescent="0.25">
      <c r="A1117" s="7">
        <v>43186</v>
      </c>
      <c r="B1117" s="8" t="s">
        <v>684</v>
      </c>
      <c r="C1117" s="9" t="s">
        <v>1957</v>
      </c>
      <c r="D1117" s="10" t="s">
        <v>1213</v>
      </c>
      <c r="E1117" s="11" t="s">
        <v>1203</v>
      </c>
      <c r="F1117" s="12">
        <v>465629.9</v>
      </c>
      <c r="G1117" s="13">
        <v>43281</v>
      </c>
    </row>
    <row r="1118" spans="1:7" ht="36.75" customHeight="1" x14ac:dyDescent="0.25">
      <c r="A1118" s="7">
        <v>43186</v>
      </c>
      <c r="B1118" s="8" t="s">
        <v>715</v>
      </c>
      <c r="C1118" s="9" t="s">
        <v>1585</v>
      </c>
      <c r="D1118" s="10" t="s">
        <v>1214</v>
      </c>
      <c r="E1118" s="11" t="s">
        <v>1203</v>
      </c>
      <c r="F1118" s="12">
        <v>124886.48</v>
      </c>
      <c r="G1118" s="13">
        <v>43281</v>
      </c>
    </row>
    <row r="1119" spans="1:7" ht="36.75" customHeight="1" x14ac:dyDescent="0.25">
      <c r="A1119" s="7">
        <v>43186</v>
      </c>
      <c r="B1119" s="8" t="s">
        <v>716</v>
      </c>
      <c r="C1119" s="9" t="s">
        <v>1982</v>
      </c>
      <c r="D1119" s="10" t="s">
        <v>1215</v>
      </c>
      <c r="E1119" s="11" t="s">
        <v>1203</v>
      </c>
      <c r="F1119" s="12">
        <v>561989.16</v>
      </c>
      <c r="G1119" s="13">
        <v>43281</v>
      </c>
    </row>
    <row r="1120" spans="1:7" ht="36.75" customHeight="1" x14ac:dyDescent="0.25">
      <c r="A1120" s="7">
        <v>43186</v>
      </c>
      <c r="B1120" s="8" t="s">
        <v>717</v>
      </c>
      <c r="C1120" s="9" t="s">
        <v>1499</v>
      </c>
      <c r="D1120" s="10" t="s">
        <v>1227</v>
      </c>
      <c r="E1120" s="11" t="s">
        <v>1203</v>
      </c>
      <c r="F1120" s="12">
        <f>22395*50.74</f>
        <v>1136322.3</v>
      </c>
      <c r="G1120" s="13">
        <v>43281</v>
      </c>
    </row>
    <row r="1121" spans="1:7" ht="36.75" customHeight="1" x14ac:dyDescent="0.25">
      <c r="A1121" s="7">
        <v>43186</v>
      </c>
      <c r="B1121" s="8" t="s">
        <v>725</v>
      </c>
      <c r="C1121" s="9" t="s">
        <v>1996</v>
      </c>
      <c r="D1121" s="10" t="s">
        <v>1245</v>
      </c>
      <c r="E1121" s="11" t="s">
        <v>1203</v>
      </c>
      <c r="F1121" s="12">
        <v>695964</v>
      </c>
      <c r="G1121" s="13">
        <v>43281</v>
      </c>
    </row>
    <row r="1122" spans="1:7" ht="36.75" customHeight="1" x14ac:dyDescent="0.25">
      <c r="A1122" s="7">
        <v>43186</v>
      </c>
      <c r="B1122" s="8" t="s">
        <v>729</v>
      </c>
      <c r="C1122" s="9" t="s">
        <v>2006</v>
      </c>
      <c r="D1122" s="10" t="s">
        <v>1271</v>
      </c>
      <c r="E1122" s="11" t="s">
        <v>1203</v>
      </c>
      <c r="F1122" s="12">
        <v>477190.3</v>
      </c>
      <c r="G1122" s="13">
        <v>43281</v>
      </c>
    </row>
    <row r="1123" spans="1:7" ht="36.75" customHeight="1" x14ac:dyDescent="0.25">
      <c r="A1123" s="7">
        <v>43186</v>
      </c>
      <c r="B1123" s="8" t="s">
        <v>739</v>
      </c>
      <c r="C1123" s="9" t="s">
        <v>2019</v>
      </c>
      <c r="D1123" s="10" t="s">
        <v>1213</v>
      </c>
      <c r="E1123" s="11" t="s">
        <v>1203</v>
      </c>
      <c r="F1123" s="12">
        <v>956909.94</v>
      </c>
      <c r="G1123" s="13">
        <v>43281</v>
      </c>
    </row>
    <row r="1124" spans="1:7" ht="36.75" customHeight="1" x14ac:dyDescent="0.25">
      <c r="A1124" s="7">
        <v>43186</v>
      </c>
      <c r="B1124" s="8" t="s">
        <v>747</v>
      </c>
      <c r="C1124" s="9" t="s">
        <v>2036</v>
      </c>
      <c r="D1124" s="10" t="s">
        <v>1222</v>
      </c>
      <c r="E1124" s="11" t="s">
        <v>1203</v>
      </c>
      <c r="F1124" s="12">
        <v>41819.199999999997</v>
      </c>
      <c r="G1124" s="13">
        <v>43281</v>
      </c>
    </row>
    <row r="1125" spans="1:7" ht="36.75" customHeight="1" x14ac:dyDescent="0.25">
      <c r="A1125" s="7">
        <v>43186</v>
      </c>
      <c r="B1125" s="8" t="s">
        <v>755</v>
      </c>
      <c r="C1125" s="9" t="s">
        <v>2044</v>
      </c>
      <c r="D1125" s="10" t="s">
        <v>1227</v>
      </c>
      <c r="E1125" s="11" t="s">
        <v>1203</v>
      </c>
      <c r="F1125" s="12">
        <f>37807*53.1</f>
        <v>2007551.7</v>
      </c>
      <c r="G1125" s="13">
        <v>43281</v>
      </c>
    </row>
    <row r="1126" spans="1:7" ht="36.75" customHeight="1" x14ac:dyDescent="0.25">
      <c r="A1126" s="7">
        <v>43186</v>
      </c>
      <c r="B1126" s="8" t="s">
        <v>774</v>
      </c>
      <c r="C1126" s="9" t="s">
        <v>2050</v>
      </c>
      <c r="D1126" s="10" t="s">
        <v>1215</v>
      </c>
      <c r="E1126" s="11" t="s">
        <v>1203</v>
      </c>
      <c r="F1126" s="12">
        <v>1059857.1200000001</v>
      </c>
      <c r="G1126" s="13">
        <v>43281</v>
      </c>
    </row>
    <row r="1127" spans="1:7" ht="36.75" customHeight="1" x14ac:dyDescent="0.25">
      <c r="A1127" s="7">
        <v>43186</v>
      </c>
      <c r="B1127" s="8" t="s">
        <v>784</v>
      </c>
      <c r="C1127" s="9" t="s">
        <v>1644</v>
      </c>
      <c r="D1127" s="10" t="s">
        <v>1215</v>
      </c>
      <c r="E1127" s="11" t="s">
        <v>1203</v>
      </c>
      <c r="F1127" s="12">
        <v>502528.96</v>
      </c>
      <c r="G1127" s="13">
        <v>43281</v>
      </c>
    </row>
    <row r="1128" spans="1:7" ht="36.75" customHeight="1" x14ac:dyDescent="0.25">
      <c r="A1128" s="7">
        <v>43186</v>
      </c>
      <c r="B1128" s="8" t="s">
        <v>785</v>
      </c>
      <c r="C1128" s="9" t="s">
        <v>1464</v>
      </c>
      <c r="D1128" s="10" t="s">
        <v>1227</v>
      </c>
      <c r="E1128" s="11" t="s">
        <v>1203</v>
      </c>
      <c r="F1128" s="12">
        <v>1071995.78</v>
      </c>
      <c r="G1128" s="13">
        <v>43281</v>
      </c>
    </row>
    <row r="1129" spans="1:7" ht="36.75" customHeight="1" x14ac:dyDescent="0.25">
      <c r="A1129" s="7">
        <v>43186</v>
      </c>
      <c r="B1129" s="8" t="s">
        <v>785</v>
      </c>
      <c r="C1129" s="9" t="s">
        <v>1534</v>
      </c>
      <c r="D1129" s="10" t="s">
        <v>1214</v>
      </c>
      <c r="E1129" s="11" t="s">
        <v>1203</v>
      </c>
      <c r="F1129" s="12">
        <v>1232637.4399999999</v>
      </c>
      <c r="G1129" s="13">
        <v>43281</v>
      </c>
    </row>
    <row r="1130" spans="1:7" ht="36.75" customHeight="1" x14ac:dyDescent="0.25">
      <c r="A1130" s="7">
        <v>43186</v>
      </c>
      <c r="B1130" s="8" t="s">
        <v>805</v>
      </c>
      <c r="C1130" s="9" t="s">
        <v>2063</v>
      </c>
      <c r="D1130" s="10" t="s">
        <v>1215</v>
      </c>
      <c r="E1130" s="11" t="s">
        <v>1203</v>
      </c>
      <c r="F1130" s="12">
        <v>706168.64</v>
      </c>
      <c r="G1130" s="13">
        <v>43281</v>
      </c>
    </row>
    <row r="1131" spans="1:7" ht="36.75" customHeight="1" x14ac:dyDescent="0.25">
      <c r="A1131" s="7">
        <v>43186</v>
      </c>
      <c r="B1131" s="8" t="s">
        <v>813</v>
      </c>
      <c r="C1131" s="9" t="s">
        <v>1585</v>
      </c>
      <c r="D1131" s="10" t="s">
        <v>1215</v>
      </c>
      <c r="E1131" s="11" t="s">
        <v>1203</v>
      </c>
      <c r="F1131" s="12">
        <v>780193.58</v>
      </c>
      <c r="G1131" s="13">
        <v>43281</v>
      </c>
    </row>
    <row r="1132" spans="1:7" ht="36.75" customHeight="1" x14ac:dyDescent="0.25">
      <c r="A1132" s="7">
        <v>43186</v>
      </c>
      <c r="B1132" s="8" t="s">
        <v>815</v>
      </c>
      <c r="C1132" s="9" t="s">
        <v>1819</v>
      </c>
      <c r="D1132" s="10" t="s">
        <v>1227</v>
      </c>
      <c r="E1132" s="11" t="s">
        <v>1203</v>
      </c>
      <c r="F1132" s="12">
        <v>875665.9</v>
      </c>
      <c r="G1132" s="13">
        <v>43281</v>
      </c>
    </row>
    <row r="1133" spans="1:7" ht="36.75" customHeight="1" x14ac:dyDescent="0.25">
      <c r="A1133" s="7">
        <v>43186</v>
      </c>
      <c r="B1133" s="8" t="s">
        <v>888</v>
      </c>
      <c r="C1133" s="9" t="s">
        <v>2119</v>
      </c>
      <c r="D1133" s="10" t="s">
        <v>1215</v>
      </c>
      <c r="E1133" s="11" t="s">
        <v>1203</v>
      </c>
      <c r="F1133" s="12">
        <v>1109790</v>
      </c>
      <c r="G1133" s="13">
        <v>43281</v>
      </c>
    </row>
    <row r="1134" spans="1:7" ht="36.75" customHeight="1" x14ac:dyDescent="0.25">
      <c r="A1134" s="7">
        <v>43186</v>
      </c>
      <c r="B1134" s="8" t="s">
        <v>890</v>
      </c>
      <c r="C1134" s="9" t="s">
        <v>1494</v>
      </c>
      <c r="D1134" s="10" t="s">
        <v>1220</v>
      </c>
      <c r="E1134" s="11" t="s">
        <v>1203</v>
      </c>
      <c r="F1134" s="12">
        <v>552240</v>
      </c>
      <c r="G1134" s="13">
        <v>43281</v>
      </c>
    </row>
    <row r="1135" spans="1:7" ht="36.75" customHeight="1" x14ac:dyDescent="0.25">
      <c r="A1135" s="7">
        <v>43186</v>
      </c>
      <c r="B1135" s="8" t="s">
        <v>897</v>
      </c>
      <c r="C1135" s="9" t="s">
        <v>1548</v>
      </c>
      <c r="D1135" s="10" t="s">
        <v>1214</v>
      </c>
      <c r="E1135" s="11" t="s">
        <v>1203</v>
      </c>
      <c r="F1135" s="12">
        <v>539496</v>
      </c>
      <c r="G1135" s="13">
        <v>43281</v>
      </c>
    </row>
    <row r="1136" spans="1:7" ht="36.75" customHeight="1" x14ac:dyDescent="0.25">
      <c r="A1136" s="7">
        <v>43186</v>
      </c>
      <c r="B1136" s="8" t="s">
        <v>906</v>
      </c>
      <c r="C1136" s="9" t="s">
        <v>1819</v>
      </c>
      <c r="D1136" s="10" t="s">
        <v>1215</v>
      </c>
      <c r="E1136" s="11" t="s">
        <v>1203</v>
      </c>
      <c r="F1136" s="12">
        <v>175357.44</v>
      </c>
      <c r="G1136" s="13">
        <v>43281</v>
      </c>
    </row>
    <row r="1137" spans="1:7" ht="36.75" customHeight="1" x14ac:dyDescent="0.25">
      <c r="A1137" s="7">
        <v>43186</v>
      </c>
      <c r="B1137" s="8" t="s">
        <v>908</v>
      </c>
      <c r="C1137" s="9" t="s">
        <v>1498</v>
      </c>
      <c r="D1137" s="10" t="s">
        <v>1227</v>
      </c>
      <c r="E1137" s="11" t="s">
        <v>1203</v>
      </c>
      <c r="F1137" s="12">
        <f>10830*50.74</f>
        <v>549514.20000000007</v>
      </c>
      <c r="G1137" s="13">
        <v>43281</v>
      </c>
    </row>
    <row r="1138" spans="1:7" ht="36.75" customHeight="1" x14ac:dyDescent="0.25">
      <c r="A1138" s="7">
        <v>43186</v>
      </c>
      <c r="B1138" s="8" t="s">
        <v>910</v>
      </c>
      <c r="C1138" s="9" t="s">
        <v>1498</v>
      </c>
      <c r="D1138" s="10" t="s">
        <v>1223</v>
      </c>
      <c r="E1138" s="11" t="s">
        <v>1203</v>
      </c>
      <c r="F1138" s="12">
        <v>869424</v>
      </c>
      <c r="G1138" s="13">
        <v>43281</v>
      </c>
    </row>
    <row r="1139" spans="1:7" ht="36.75" customHeight="1" x14ac:dyDescent="0.25">
      <c r="A1139" s="7">
        <v>43186</v>
      </c>
      <c r="B1139" s="8" t="s">
        <v>922</v>
      </c>
      <c r="C1139" s="9" t="s">
        <v>1482</v>
      </c>
      <c r="D1139" s="10" t="s">
        <v>1262</v>
      </c>
      <c r="E1139" s="11" t="s">
        <v>1203</v>
      </c>
      <c r="F1139" s="12">
        <v>199372.79999999999</v>
      </c>
      <c r="G1139" s="13">
        <v>43281</v>
      </c>
    </row>
    <row r="1140" spans="1:7" ht="36.75" customHeight="1" x14ac:dyDescent="0.25">
      <c r="A1140" s="7">
        <v>43187</v>
      </c>
      <c r="B1140" s="8" t="s">
        <v>14</v>
      </c>
      <c r="C1140" s="9" t="s">
        <v>1463</v>
      </c>
      <c r="D1140" s="10" t="s">
        <v>1215</v>
      </c>
      <c r="E1140" s="11" t="s">
        <v>1203</v>
      </c>
      <c r="F1140" s="12">
        <v>2291617.8199999998</v>
      </c>
      <c r="G1140" s="13">
        <v>43281</v>
      </c>
    </row>
    <row r="1141" spans="1:7" ht="36.75" customHeight="1" x14ac:dyDescent="0.25">
      <c r="A1141" s="7">
        <v>43187</v>
      </c>
      <c r="B1141" s="8" t="s">
        <v>16</v>
      </c>
      <c r="C1141" s="9" t="s">
        <v>1466</v>
      </c>
      <c r="D1141" s="10" t="s">
        <v>1220</v>
      </c>
      <c r="E1141" s="11" t="s">
        <v>1203</v>
      </c>
      <c r="F1141" s="12">
        <v>575462.40000000002</v>
      </c>
      <c r="G1141" s="13">
        <v>43281</v>
      </c>
    </row>
    <row r="1142" spans="1:7" ht="36.75" customHeight="1" x14ac:dyDescent="0.25">
      <c r="A1142" s="7">
        <v>43187</v>
      </c>
      <c r="B1142" s="8" t="s">
        <v>29</v>
      </c>
      <c r="C1142" s="9" t="s">
        <v>1482</v>
      </c>
      <c r="D1142" s="10" t="s">
        <v>1214</v>
      </c>
      <c r="E1142" s="11" t="s">
        <v>1203</v>
      </c>
      <c r="F1142" s="12">
        <v>1155301.42</v>
      </c>
      <c r="G1142" s="13">
        <v>43281</v>
      </c>
    </row>
    <row r="1143" spans="1:7" ht="36.75" customHeight="1" x14ac:dyDescent="0.25">
      <c r="A1143" s="7">
        <v>43187</v>
      </c>
      <c r="B1143" s="8" t="s">
        <v>95</v>
      </c>
      <c r="C1143" s="9" t="s">
        <v>1498</v>
      </c>
      <c r="D1143" s="10" t="s">
        <v>1215</v>
      </c>
      <c r="E1143" s="11" t="s">
        <v>1203</v>
      </c>
      <c r="F1143" s="12">
        <v>542207.64</v>
      </c>
      <c r="G1143" s="13">
        <v>43281</v>
      </c>
    </row>
    <row r="1144" spans="1:7" ht="36.75" customHeight="1" x14ac:dyDescent="0.25">
      <c r="A1144" s="7">
        <v>43187</v>
      </c>
      <c r="B1144" s="8" t="s">
        <v>97</v>
      </c>
      <c r="C1144" s="9" t="s">
        <v>1563</v>
      </c>
      <c r="D1144" s="10" t="s">
        <v>1215</v>
      </c>
      <c r="E1144" s="11" t="s">
        <v>1203</v>
      </c>
      <c r="F1144" s="12">
        <v>2595687.2999999998</v>
      </c>
      <c r="G1144" s="13">
        <v>43281</v>
      </c>
    </row>
    <row r="1145" spans="1:7" ht="36.75" customHeight="1" x14ac:dyDescent="0.25">
      <c r="A1145" s="7">
        <v>43187</v>
      </c>
      <c r="B1145" s="8" t="s">
        <v>112</v>
      </c>
      <c r="C1145" s="9" t="s">
        <v>1577</v>
      </c>
      <c r="D1145" s="10" t="s">
        <v>1215</v>
      </c>
      <c r="E1145" s="11" t="s">
        <v>1203</v>
      </c>
      <c r="F1145" s="12">
        <v>587772.16000000003</v>
      </c>
      <c r="G1145" s="13">
        <v>43281</v>
      </c>
    </row>
    <row r="1146" spans="1:7" ht="36.75" customHeight="1" x14ac:dyDescent="0.25">
      <c r="A1146" s="7">
        <v>43187</v>
      </c>
      <c r="B1146" s="8" t="s">
        <v>119</v>
      </c>
      <c r="C1146" s="9" t="s">
        <v>1512</v>
      </c>
      <c r="D1146" s="10" t="s">
        <v>1215</v>
      </c>
      <c r="E1146" s="11" t="s">
        <v>1203</v>
      </c>
      <c r="F1146" s="12">
        <v>2016888.18</v>
      </c>
      <c r="G1146" s="13">
        <v>43281</v>
      </c>
    </row>
    <row r="1147" spans="1:7" ht="36.75" customHeight="1" x14ac:dyDescent="0.25">
      <c r="A1147" s="7">
        <v>43187</v>
      </c>
      <c r="B1147" s="8" t="s">
        <v>127</v>
      </c>
      <c r="C1147" s="9" t="s">
        <v>1568</v>
      </c>
      <c r="D1147" s="10" t="s">
        <v>1215</v>
      </c>
      <c r="E1147" s="11" t="s">
        <v>1203</v>
      </c>
      <c r="F1147" s="12">
        <v>491263.5</v>
      </c>
      <c r="G1147" s="13">
        <v>43281</v>
      </c>
    </row>
    <row r="1148" spans="1:7" ht="36.75" customHeight="1" x14ac:dyDescent="0.25">
      <c r="A1148" s="7">
        <v>43187</v>
      </c>
      <c r="B1148" s="8" t="s">
        <v>181</v>
      </c>
      <c r="C1148" s="9" t="s">
        <v>1632</v>
      </c>
      <c r="D1148" s="10" t="s">
        <v>1227</v>
      </c>
      <c r="E1148" s="11" t="s">
        <v>1203</v>
      </c>
      <c r="F1148" s="12">
        <v>790039.5</v>
      </c>
      <c r="G1148" s="13">
        <v>43281</v>
      </c>
    </row>
    <row r="1149" spans="1:7" ht="36.75" customHeight="1" x14ac:dyDescent="0.25">
      <c r="A1149" s="7">
        <v>43187</v>
      </c>
      <c r="B1149" s="8" t="s">
        <v>322</v>
      </c>
      <c r="C1149" s="9" t="s">
        <v>1466</v>
      </c>
      <c r="D1149" s="10" t="s">
        <v>1215</v>
      </c>
      <c r="E1149" s="11" t="s">
        <v>1203</v>
      </c>
      <c r="F1149" s="12">
        <v>729235.28</v>
      </c>
      <c r="G1149" s="13">
        <v>43281</v>
      </c>
    </row>
    <row r="1150" spans="1:7" ht="36.75" customHeight="1" x14ac:dyDescent="0.25">
      <c r="A1150" s="7">
        <v>43187</v>
      </c>
      <c r="B1150" s="8" t="s">
        <v>329</v>
      </c>
      <c r="C1150" s="9" t="s">
        <v>1720</v>
      </c>
      <c r="D1150" s="10" t="s">
        <v>1215</v>
      </c>
      <c r="E1150" s="11" t="s">
        <v>1203</v>
      </c>
      <c r="F1150" s="12">
        <v>2242313.88</v>
      </c>
      <c r="G1150" s="13">
        <v>43281</v>
      </c>
    </row>
    <row r="1151" spans="1:7" ht="36.75" customHeight="1" x14ac:dyDescent="0.25">
      <c r="A1151" s="7">
        <v>43187</v>
      </c>
      <c r="B1151" s="8" t="s">
        <v>377</v>
      </c>
      <c r="C1151" s="9" t="s">
        <v>1761</v>
      </c>
      <c r="D1151" s="10" t="s">
        <v>1235</v>
      </c>
      <c r="E1151" s="11" t="s">
        <v>1203</v>
      </c>
      <c r="F1151" s="12">
        <v>1158164</v>
      </c>
      <c r="G1151" s="13">
        <v>43281</v>
      </c>
    </row>
    <row r="1152" spans="1:7" ht="36.75" customHeight="1" x14ac:dyDescent="0.25">
      <c r="A1152" s="7">
        <v>43187</v>
      </c>
      <c r="B1152" s="8" t="s">
        <v>406</v>
      </c>
      <c r="C1152" s="9" t="s">
        <v>1568</v>
      </c>
      <c r="D1152" s="10" t="s">
        <v>1213</v>
      </c>
      <c r="E1152" s="11" t="s">
        <v>1203</v>
      </c>
      <c r="F1152" s="12">
        <v>871862.97</v>
      </c>
      <c r="G1152" s="13">
        <v>43281</v>
      </c>
    </row>
    <row r="1153" spans="1:7" ht="36.75" customHeight="1" x14ac:dyDescent="0.25">
      <c r="A1153" s="7">
        <v>43187</v>
      </c>
      <c r="B1153" s="8" t="s">
        <v>416</v>
      </c>
      <c r="C1153" s="9" t="s">
        <v>1801</v>
      </c>
      <c r="D1153" s="10" t="s">
        <v>1213</v>
      </c>
      <c r="E1153" s="11" t="s">
        <v>1203</v>
      </c>
      <c r="F1153" s="12">
        <v>246708.4</v>
      </c>
      <c r="G1153" s="13">
        <v>43281</v>
      </c>
    </row>
    <row r="1154" spans="1:7" ht="36.75" customHeight="1" x14ac:dyDescent="0.25">
      <c r="A1154" s="7">
        <v>43187</v>
      </c>
      <c r="B1154" s="8" t="s">
        <v>465</v>
      </c>
      <c r="C1154" s="9" t="s">
        <v>1585</v>
      </c>
      <c r="D1154" s="10" t="s">
        <v>1215</v>
      </c>
      <c r="E1154" s="11" t="s">
        <v>1203</v>
      </c>
      <c r="F1154" s="12">
        <v>677125.3</v>
      </c>
      <c r="G1154" s="13">
        <v>43281</v>
      </c>
    </row>
    <row r="1155" spans="1:7" ht="36.75" customHeight="1" x14ac:dyDescent="0.25">
      <c r="A1155" s="7">
        <v>43187</v>
      </c>
      <c r="B1155" s="8" t="s">
        <v>478</v>
      </c>
      <c r="C1155" s="9" t="s">
        <v>1755</v>
      </c>
      <c r="D1155" s="10" t="s">
        <v>1215</v>
      </c>
      <c r="E1155" s="11" t="s">
        <v>1203</v>
      </c>
      <c r="F1155" s="12">
        <v>599949.76</v>
      </c>
      <c r="G1155" s="13">
        <v>43281</v>
      </c>
    </row>
    <row r="1156" spans="1:7" ht="36.75" customHeight="1" x14ac:dyDescent="0.25">
      <c r="A1156" s="7">
        <v>43187</v>
      </c>
      <c r="B1156" s="8" t="s">
        <v>533</v>
      </c>
      <c r="C1156" s="9" t="s">
        <v>1858</v>
      </c>
      <c r="D1156" s="10" t="s">
        <v>1286</v>
      </c>
      <c r="E1156" s="11" t="s">
        <v>1203</v>
      </c>
      <c r="F1156" s="12">
        <v>528073.6</v>
      </c>
      <c r="G1156" s="13">
        <v>43281</v>
      </c>
    </row>
    <row r="1157" spans="1:7" ht="36.75" customHeight="1" x14ac:dyDescent="0.25">
      <c r="A1157" s="7">
        <v>43187</v>
      </c>
      <c r="B1157" s="8" t="s">
        <v>599</v>
      </c>
      <c r="C1157" s="9" t="s">
        <v>1473</v>
      </c>
      <c r="D1157" s="10" t="s">
        <v>1215</v>
      </c>
      <c r="E1157" s="11" t="s">
        <v>1203</v>
      </c>
      <c r="F1157" s="12">
        <v>735755.96</v>
      </c>
      <c r="G1157" s="13">
        <v>43281</v>
      </c>
    </row>
    <row r="1158" spans="1:7" ht="36.75" customHeight="1" x14ac:dyDescent="0.25">
      <c r="A1158" s="7">
        <v>43187</v>
      </c>
      <c r="B1158" s="8" t="s">
        <v>600</v>
      </c>
      <c r="C1158" s="9" t="s">
        <v>1519</v>
      </c>
      <c r="D1158" s="10" t="s">
        <v>1215</v>
      </c>
      <c r="E1158" s="11" t="s">
        <v>1203</v>
      </c>
      <c r="F1158" s="12">
        <v>498410.76</v>
      </c>
      <c r="G1158" s="13">
        <v>43281</v>
      </c>
    </row>
    <row r="1159" spans="1:7" ht="36.75" customHeight="1" x14ac:dyDescent="0.25">
      <c r="A1159" s="7">
        <v>43187</v>
      </c>
      <c r="B1159" s="8" t="s">
        <v>667</v>
      </c>
      <c r="C1159" s="9" t="s">
        <v>1763</v>
      </c>
      <c r="D1159" s="10" t="s">
        <v>1213</v>
      </c>
      <c r="E1159" s="11" t="s">
        <v>1203</v>
      </c>
      <c r="F1159" s="12">
        <v>585748.35</v>
      </c>
      <c r="G1159" s="13">
        <v>43281</v>
      </c>
    </row>
    <row r="1160" spans="1:7" ht="36.75" customHeight="1" x14ac:dyDescent="0.25">
      <c r="A1160" s="7">
        <v>43187</v>
      </c>
      <c r="B1160" s="8" t="s">
        <v>677</v>
      </c>
      <c r="C1160" s="9" t="s">
        <v>1949</v>
      </c>
      <c r="D1160" s="10" t="s">
        <v>1232</v>
      </c>
      <c r="E1160" s="11" t="s">
        <v>1203</v>
      </c>
      <c r="F1160" s="12">
        <v>1871608.1</v>
      </c>
      <c r="G1160" s="13">
        <v>43281</v>
      </c>
    </row>
    <row r="1161" spans="1:7" ht="36.75" customHeight="1" x14ac:dyDescent="0.25">
      <c r="A1161" s="7">
        <v>43187</v>
      </c>
      <c r="B1161" s="8" t="s">
        <v>682</v>
      </c>
      <c r="C1161" s="9" t="s">
        <v>1585</v>
      </c>
      <c r="D1161" s="10" t="s">
        <v>1234</v>
      </c>
      <c r="E1161" s="11" t="s">
        <v>1203</v>
      </c>
      <c r="F1161" s="12">
        <v>81212.210000000006</v>
      </c>
      <c r="G1161" s="13">
        <v>43281</v>
      </c>
    </row>
    <row r="1162" spans="1:7" ht="36.75" customHeight="1" x14ac:dyDescent="0.25">
      <c r="A1162" s="7">
        <v>43187</v>
      </c>
      <c r="B1162" s="8" t="s">
        <v>777</v>
      </c>
      <c r="C1162" s="9" t="s">
        <v>1809</v>
      </c>
      <c r="D1162" s="10" t="s">
        <v>1245</v>
      </c>
      <c r="E1162" s="11" t="s">
        <v>1203</v>
      </c>
      <c r="F1162" s="12">
        <v>409224</v>
      </c>
      <c r="G1162" s="13">
        <v>43281</v>
      </c>
    </row>
    <row r="1163" spans="1:7" ht="36.75" customHeight="1" x14ac:dyDescent="0.25">
      <c r="A1163" s="7">
        <v>43187</v>
      </c>
      <c r="B1163" s="8" t="s">
        <v>817</v>
      </c>
      <c r="C1163" s="9" t="s">
        <v>1458</v>
      </c>
      <c r="D1163" s="10" t="s">
        <v>1215</v>
      </c>
      <c r="E1163" s="11" t="s">
        <v>1203</v>
      </c>
      <c r="F1163" s="12">
        <v>834094.8</v>
      </c>
      <c r="G1163" s="13">
        <v>43281</v>
      </c>
    </row>
    <row r="1164" spans="1:7" ht="36.75" customHeight="1" x14ac:dyDescent="0.25">
      <c r="A1164" s="7">
        <v>43187</v>
      </c>
      <c r="B1164" s="8" t="s">
        <v>822</v>
      </c>
      <c r="C1164" s="9" t="s">
        <v>1556</v>
      </c>
      <c r="D1164" s="10" t="s">
        <v>1214</v>
      </c>
      <c r="E1164" s="11" t="s">
        <v>1203</v>
      </c>
      <c r="F1164" s="12">
        <v>1531703.72</v>
      </c>
      <c r="G1164" s="13">
        <v>43281</v>
      </c>
    </row>
    <row r="1165" spans="1:7" ht="36.75" customHeight="1" x14ac:dyDescent="0.25">
      <c r="A1165" s="7">
        <v>43187</v>
      </c>
      <c r="B1165" s="8" t="s">
        <v>823</v>
      </c>
      <c r="C1165" s="9" t="s">
        <v>2073</v>
      </c>
      <c r="D1165" s="10" t="s">
        <v>1215</v>
      </c>
      <c r="E1165" s="11" t="s">
        <v>1203</v>
      </c>
      <c r="F1165" s="12">
        <v>834114.86</v>
      </c>
      <c r="G1165" s="13">
        <v>43281</v>
      </c>
    </row>
    <row r="1166" spans="1:7" ht="36.75" customHeight="1" x14ac:dyDescent="0.25">
      <c r="A1166" s="7">
        <v>43187</v>
      </c>
      <c r="B1166" s="8" t="s">
        <v>842</v>
      </c>
      <c r="C1166" s="9" t="s">
        <v>2087</v>
      </c>
      <c r="D1166" s="10" t="s">
        <v>1228</v>
      </c>
      <c r="E1166" s="11" t="s">
        <v>1203</v>
      </c>
      <c r="F1166" s="12">
        <v>476047.42</v>
      </c>
      <c r="G1166" s="13">
        <v>43281</v>
      </c>
    </row>
    <row r="1167" spans="1:7" ht="36.75" customHeight="1" x14ac:dyDescent="0.25">
      <c r="A1167" s="7">
        <v>43187</v>
      </c>
      <c r="B1167" s="8" t="s">
        <v>867</v>
      </c>
      <c r="C1167" s="9" t="s">
        <v>2106</v>
      </c>
      <c r="D1167" s="10" t="s">
        <v>1220</v>
      </c>
      <c r="E1167" s="11" t="s">
        <v>1203</v>
      </c>
      <c r="F1167" s="12">
        <v>582164.80000000005</v>
      </c>
      <c r="G1167" s="13">
        <v>43281</v>
      </c>
    </row>
    <row r="1168" spans="1:7" ht="36.75" customHeight="1" x14ac:dyDescent="0.25">
      <c r="A1168" s="7">
        <v>43187</v>
      </c>
      <c r="B1168" s="8" t="s">
        <v>903</v>
      </c>
      <c r="C1168" s="9" t="s">
        <v>1553</v>
      </c>
      <c r="D1168" s="10" t="s">
        <v>1321</v>
      </c>
      <c r="E1168" s="11" t="s">
        <v>1203</v>
      </c>
      <c r="F1168" s="12">
        <v>115120.8</v>
      </c>
      <c r="G1168" s="13">
        <v>43281</v>
      </c>
    </row>
    <row r="1169" spans="1:7" ht="36.75" customHeight="1" x14ac:dyDescent="0.25">
      <c r="A1169" s="7">
        <v>43187</v>
      </c>
      <c r="B1169" s="8" t="s">
        <v>914</v>
      </c>
      <c r="C1169" s="9" t="s">
        <v>1515</v>
      </c>
      <c r="D1169" s="10" t="s">
        <v>1242</v>
      </c>
      <c r="E1169" s="11" t="s">
        <v>1203</v>
      </c>
      <c r="F1169" s="12">
        <v>1615064.28</v>
      </c>
      <c r="G1169" s="13">
        <v>43281</v>
      </c>
    </row>
    <row r="1170" spans="1:7" ht="36.75" customHeight="1" x14ac:dyDescent="0.25">
      <c r="A1170" s="7">
        <v>43187</v>
      </c>
      <c r="B1170" s="8" t="s">
        <v>918</v>
      </c>
      <c r="C1170" s="9" t="s">
        <v>1468</v>
      </c>
      <c r="D1170" s="10" t="s">
        <v>1227</v>
      </c>
      <c r="E1170" s="11" t="s">
        <v>1203</v>
      </c>
      <c r="F1170" s="12">
        <v>1355569.84</v>
      </c>
      <c r="G1170" s="13">
        <v>43281</v>
      </c>
    </row>
    <row r="1171" spans="1:7" ht="36.75" customHeight="1" x14ac:dyDescent="0.25">
      <c r="A1171" s="7">
        <v>43188</v>
      </c>
      <c r="B1171" s="8" t="s">
        <v>163</v>
      </c>
      <c r="C1171" s="9" t="s">
        <v>1545</v>
      </c>
      <c r="D1171" s="10" t="s">
        <v>1216</v>
      </c>
      <c r="E1171" s="11" t="s">
        <v>1203</v>
      </c>
      <c r="F1171" s="12">
        <v>212435.8</v>
      </c>
      <c r="G1171" s="13">
        <v>43281</v>
      </c>
    </row>
    <row r="1172" spans="1:7" ht="36.75" customHeight="1" x14ac:dyDescent="0.25">
      <c r="A1172" s="7">
        <v>43188</v>
      </c>
      <c r="B1172" s="8" t="s">
        <v>283</v>
      </c>
      <c r="C1172" s="9" t="s">
        <v>1703</v>
      </c>
      <c r="D1172" s="10" t="s">
        <v>1215</v>
      </c>
      <c r="E1172" s="11" t="s">
        <v>1203</v>
      </c>
      <c r="F1172" s="12">
        <v>1729206.22</v>
      </c>
      <c r="G1172" s="13">
        <v>43281</v>
      </c>
    </row>
    <row r="1173" spans="1:7" ht="36.75" customHeight="1" x14ac:dyDescent="0.25">
      <c r="A1173" s="7">
        <v>43188</v>
      </c>
      <c r="B1173" s="8" t="s">
        <v>310</v>
      </c>
      <c r="C1173" s="9" t="s">
        <v>1722</v>
      </c>
      <c r="D1173" s="10" t="s">
        <v>1215</v>
      </c>
      <c r="E1173" s="11" t="s">
        <v>1203</v>
      </c>
      <c r="F1173" s="12">
        <v>863690.38</v>
      </c>
      <c r="G1173" s="13">
        <v>43281</v>
      </c>
    </row>
    <row r="1174" spans="1:7" ht="36.75" customHeight="1" x14ac:dyDescent="0.25">
      <c r="A1174" s="7">
        <v>43188</v>
      </c>
      <c r="B1174" s="8" t="s">
        <v>380</v>
      </c>
      <c r="C1174" s="9" t="s">
        <v>1498</v>
      </c>
      <c r="D1174" s="10" t="s">
        <v>1215</v>
      </c>
      <c r="E1174" s="11" t="s">
        <v>1203</v>
      </c>
      <c r="F1174" s="12">
        <v>897604.76</v>
      </c>
      <c r="G1174" s="13">
        <v>43281</v>
      </c>
    </row>
    <row r="1175" spans="1:7" ht="36.75" customHeight="1" x14ac:dyDescent="0.25">
      <c r="A1175" s="7">
        <v>43188</v>
      </c>
      <c r="B1175" s="8" t="s">
        <v>477</v>
      </c>
      <c r="C1175" s="9" t="s">
        <v>1833</v>
      </c>
      <c r="D1175" s="10" t="s">
        <v>1285</v>
      </c>
      <c r="E1175" s="11" t="s">
        <v>1203</v>
      </c>
      <c r="F1175" s="12">
        <v>75378.58</v>
      </c>
      <c r="G1175" s="13">
        <v>43281</v>
      </c>
    </row>
    <row r="1176" spans="1:7" ht="36.75" customHeight="1" x14ac:dyDescent="0.25">
      <c r="A1176" s="7">
        <v>43188</v>
      </c>
      <c r="B1176" s="8" t="s">
        <v>510</v>
      </c>
      <c r="C1176" s="9" t="s">
        <v>1844</v>
      </c>
      <c r="D1176" s="10" t="s">
        <v>1215</v>
      </c>
      <c r="E1176" s="11" t="s">
        <v>1203</v>
      </c>
      <c r="F1176" s="12">
        <v>794123.48</v>
      </c>
      <c r="G1176" s="13">
        <v>43281</v>
      </c>
    </row>
    <row r="1177" spans="1:7" ht="36.75" customHeight="1" x14ac:dyDescent="0.25">
      <c r="A1177" s="7">
        <v>43188</v>
      </c>
      <c r="B1177" s="8" t="s">
        <v>697</v>
      </c>
      <c r="C1177" s="9" t="s">
        <v>1932</v>
      </c>
      <c r="D1177" s="10" t="s">
        <v>1238</v>
      </c>
      <c r="E1177" s="11" t="s">
        <v>1203</v>
      </c>
      <c r="F1177" s="12">
        <v>1073586.43</v>
      </c>
      <c r="G1177" s="13">
        <v>43281</v>
      </c>
    </row>
    <row r="1178" spans="1:7" ht="36.75" customHeight="1" x14ac:dyDescent="0.25">
      <c r="A1178" s="7">
        <v>43188</v>
      </c>
      <c r="B1178" s="8" t="s">
        <v>712</v>
      </c>
      <c r="C1178" s="9" t="s">
        <v>1979</v>
      </c>
      <c r="D1178" s="10" t="s">
        <v>1214</v>
      </c>
      <c r="E1178" s="11" t="s">
        <v>1203</v>
      </c>
      <c r="F1178" s="12">
        <v>1071817.6000000001</v>
      </c>
      <c r="G1178" s="13">
        <v>43281</v>
      </c>
    </row>
    <row r="1179" spans="1:7" ht="36.75" customHeight="1" x14ac:dyDescent="0.25">
      <c r="A1179" s="7">
        <v>43192</v>
      </c>
      <c r="B1179" s="8" t="s">
        <v>36</v>
      </c>
      <c r="C1179" s="9" t="s">
        <v>1497</v>
      </c>
      <c r="D1179" s="10" t="s">
        <v>1214</v>
      </c>
      <c r="E1179" s="11" t="s">
        <v>1203</v>
      </c>
      <c r="F1179" s="12">
        <v>1080756.1000000001</v>
      </c>
      <c r="G1179" s="13">
        <v>43281</v>
      </c>
    </row>
    <row r="1180" spans="1:7" ht="36.75" customHeight="1" x14ac:dyDescent="0.25">
      <c r="A1180" s="7">
        <v>43192</v>
      </c>
      <c r="B1180" s="8" t="s">
        <v>96</v>
      </c>
      <c r="C1180" s="9" t="s">
        <v>1562</v>
      </c>
      <c r="D1180" s="10" t="s">
        <v>1215</v>
      </c>
      <c r="E1180" s="11" t="s">
        <v>1203</v>
      </c>
      <c r="F1180" s="12">
        <v>919865.46</v>
      </c>
      <c r="G1180" s="13">
        <v>43281</v>
      </c>
    </row>
    <row r="1181" spans="1:7" ht="36.75" customHeight="1" x14ac:dyDescent="0.25">
      <c r="A1181" s="7">
        <v>43192</v>
      </c>
      <c r="B1181" s="8" t="s">
        <v>134</v>
      </c>
      <c r="C1181" s="9" t="s">
        <v>1597</v>
      </c>
      <c r="D1181" s="10" t="s">
        <v>1244</v>
      </c>
      <c r="E1181" s="11" t="s">
        <v>1203</v>
      </c>
      <c r="F1181" s="12">
        <v>506220</v>
      </c>
      <c r="G1181" s="13">
        <v>43281</v>
      </c>
    </row>
    <row r="1182" spans="1:7" ht="36.75" customHeight="1" x14ac:dyDescent="0.25">
      <c r="A1182" s="7">
        <v>43192</v>
      </c>
      <c r="B1182" s="8" t="s">
        <v>146</v>
      </c>
      <c r="C1182" s="9" t="s">
        <v>1604</v>
      </c>
      <c r="D1182" s="10" t="s">
        <v>1215</v>
      </c>
      <c r="E1182" s="11" t="s">
        <v>1203</v>
      </c>
      <c r="F1182" s="12">
        <v>1069599.2</v>
      </c>
      <c r="G1182" s="13">
        <v>43281</v>
      </c>
    </row>
    <row r="1183" spans="1:7" ht="36.75" customHeight="1" x14ac:dyDescent="0.25">
      <c r="A1183" s="7">
        <v>43192</v>
      </c>
      <c r="B1183" s="8" t="s">
        <v>148</v>
      </c>
      <c r="C1183" s="9" t="s">
        <v>1562</v>
      </c>
      <c r="D1183" s="10" t="s">
        <v>1215</v>
      </c>
      <c r="E1183" s="11" t="s">
        <v>1203</v>
      </c>
      <c r="F1183" s="12">
        <v>873492.64</v>
      </c>
      <c r="G1183" s="13">
        <v>43281</v>
      </c>
    </row>
    <row r="1184" spans="1:7" ht="36.75" customHeight="1" x14ac:dyDescent="0.25">
      <c r="A1184" s="7">
        <v>43192</v>
      </c>
      <c r="B1184" s="8" t="s">
        <v>150</v>
      </c>
      <c r="C1184" s="9" t="s">
        <v>1606</v>
      </c>
      <c r="D1184" s="10" t="s">
        <v>1214</v>
      </c>
      <c r="E1184" s="11" t="s">
        <v>1203</v>
      </c>
      <c r="F1184" s="12">
        <v>718135.02</v>
      </c>
      <c r="G1184" s="13">
        <v>43281</v>
      </c>
    </row>
    <row r="1185" spans="1:7" ht="36.75" customHeight="1" x14ac:dyDescent="0.25">
      <c r="A1185" s="7">
        <v>43192</v>
      </c>
      <c r="B1185" s="8" t="s">
        <v>188</v>
      </c>
      <c r="C1185" s="9" t="s">
        <v>1637</v>
      </c>
      <c r="D1185" s="10" t="s">
        <v>1247</v>
      </c>
      <c r="E1185" s="11" t="s">
        <v>1203</v>
      </c>
      <c r="F1185" s="12">
        <v>827432.27</v>
      </c>
      <c r="G1185" s="13">
        <v>43281</v>
      </c>
    </row>
    <row r="1186" spans="1:7" ht="36.75" customHeight="1" x14ac:dyDescent="0.25">
      <c r="A1186" s="7">
        <v>43192</v>
      </c>
      <c r="B1186" s="8" t="s">
        <v>239</v>
      </c>
      <c r="C1186" s="9" t="s">
        <v>1568</v>
      </c>
      <c r="D1186" s="10" t="s">
        <v>1238</v>
      </c>
      <c r="E1186" s="11" t="s">
        <v>1203</v>
      </c>
      <c r="F1186" s="12">
        <v>607520.94999999995</v>
      </c>
      <c r="G1186" s="13">
        <v>43281</v>
      </c>
    </row>
    <row r="1187" spans="1:7" ht="36.75" customHeight="1" x14ac:dyDescent="0.25">
      <c r="A1187" s="7">
        <v>43192</v>
      </c>
      <c r="B1187" s="8" t="s">
        <v>330</v>
      </c>
      <c r="C1187" s="9" t="s">
        <v>1512</v>
      </c>
      <c r="D1187" s="10" t="s">
        <v>1266</v>
      </c>
      <c r="E1187" s="11" t="s">
        <v>1203</v>
      </c>
      <c r="F1187" s="12">
        <v>197671.302</v>
      </c>
      <c r="G1187" s="13">
        <v>43281</v>
      </c>
    </row>
    <row r="1188" spans="1:7" ht="36.75" customHeight="1" x14ac:dyDescent="0.25">
      <c r="A1188" s="7">
        <v>43192</v>
      </c>
      <c r="B1188" s="8" t="s">
        <v>333</v>
      </c>
      <c r="C1188" s="9" t="s">
        <v>1585</v>
      </c>
      <c r="D1188" s="10" t="s">
        <v>1215</v>
      </c>
      <c r="E1188" s="11" t="s">
        <v>1203</v>
      </c>
      <c r="F1188" s="12">
        <v>1043214.4</v>
      </c>
      <c r="G1188" s="13">
        <v>43281</v>
      </c>
    </row>
    <row r="1189" spans="1:7" ht="36.75" customHeight="1" x14ac:dyDescent="0.25">
      <c r="A1189" s="7">
        <v>43192</v>
      </c>
      <c r="B1189" s="8" t="s">
        <v>362</v>
      </c>
      <c r="C1189" s="9" t="s">
        <v>1752</v>
      </c>
      <c r="D1189" s="10" t="s">
        <v>1214</v>
      </c>
      <c r="E1189" s="11" t="s">
        <v>1203</v>
      </c>
      <c r="F1189" s="12">
        <v>3891262.4</v>
      </c>
      <c r="G1189" s="13">
        <v>43281</v>
      </c>
    </row>
    <row r="1190" spans="1:7" ht="36.75" customHeight="1" x14ac:dyDescent="0.25">
      <c r="A1190" s="7">
        <v>43192</v>
      </c>
      <c r="B1190" s="8" t="s">
        <v>416</v>
      </c>
      <c r="C1190" s="9" t="s">
        <v>1798</v>
      </c>
      <c r="D1190" s="10" t="s">
        <v>1216</v>
      </c>
      <c r="E1190" s="11" t="s">
        <v>1203</v>
      </c>
      <c r="F1190" s="12">
        <v>287698.90000000002</v>
      </c>
      <c r="G1190" s="13">
        <v>43281</v>
      </c>
    </row>
    <row r="1191" spans="1:7" ht="36.75" customHeight="1" x14ac:dyDescent="0.25">
      <c r="A1191" s="7">
        <v>43192</v>
      </c>
      <c r="B1191" s="8" t="s">
        <v>428</v>
      </c>
      <c r="C1191" s="9" t="s">
        <v>1651</v>
      </c>
      <c r="D1191" s="10" t="s">
        <v>1216</v>
      </c>
      <c r="E1191" s="11" t="s">
        <v>1203</v>
      </c>
      <c r="F1191" s="12">
        <v>1388345.48</v>
      </c>
      <c r="G1191" s="13">
        <v>43281</v>
      </c>
    </row>
    <row r="1192" spans="1:7" ht="36.75" customHeight="1" x14ac:dyDescent="0.25">
      <c r="A1192" s="7">
        <v>43192</v>
      </c>
      <c r="B1192" s="8" t="s">
        <v>432</v>
      </c>
      <c r="C1192" s="9" t="s">
        <v>1798</v>
      </c>
      <c r="D1192" s="10" t="s">
        <v>1215</v>
      </c>
      <c r="E1192" s="11" t="s">
        <v>1203</v>
      </c>
      <c r="F1192" s="12">
        <v>739878.88</v>
      </c>
      <c r="G1192" s="13">
        <v>43281</v>
      </c>
    </row>
    <row r="1193" spans="1:7" ht="36.75" customHeight="1" x14ac:dyDescent="0.25">
      <c r="A1193" s="7">
        <v>43192</v>
      </c>
      <c r="B1193" s="8" t="s">
        <v>433</v>
      </c>
      <c r="C1193" s="9" t="s">
        <v>1568</v>
      </c>
      <c r="D1193" s="10" t="s">
        <v>1224</v>
      </c>
      <c r="E1193" s="11" t="s">
        <v>1203</v>
      </c>
      <c r="F1193" s="12">
        <v>320859.36</v>
      </c>
      <c r="G1193" s="13">
        <v>43281</v>
      </c>
    </row>
    <row r="1194" spans="1:7" ht="36.75" customHeight="1" x14ac:dyDescent="0.25">
      <c r="A1194" s="7">
        <v>43192</v>
      </c>
      <c r="B1194" s="8" t="s">
        <v>520</v>
      </c>
      <c r="C1194" s="9" t="s">
        <v>1847</v>
      </c>
      <c r="D1194" s="10" t="s">
        <v>1214</v>
      </c>
      <c r="E1194" s="11" t="s">
        <v>1203</v>
      </c>
      <c r="F1194" s="12">
        <v>1053731.7</v>
      </c>
      <c r="G1194" s="13">
        <v>43281</v>
      </c>
    </row>
    <row r="1195" spans="1:7" ht="36.75" customHeight="1" x14ac:dyDescent="0.25">
      <c r="A1195" s="7">
        <v>43192</v>
      </c>
      <c r="B1195" s="8" t="s">
        <v>662</v>
      </c>
      <c r="C1195" s="9" t="s">
        <v>1940</v>
      </c>
      <c r="D1195" s="10" t="s">
        <v>1306</v>
      </c>
      <c r="E1195" s="11" t="s">
        <v>1203</v>
      </c>
      <c r="F1195" s="12">
        <v>69748.17</v>
      </c>
      <c r="G1195" s="13">
        <v>43281</v>
      </c>
    </row>
    <row r="1196" spans="1:7" ht="36.75" customHeight="1" x14ac:dyDescent="0.25">
      <c r="A1196" s="7">
        <v>43192</v>
      </c>
      <c r="B1196" s="8" t="s">
        <v>692</v>
      </c>
      <c r="C1196" s="9" t="s">
        <v>1457</v>
      </c>
      <c r="D1196" s="10" t="s">
        <v>1213</v>
      </c>
      <c r="E1196" s="11" t="s">
        <v>1203</v>
      </c>
      <c r="F1196" s="12">
        <v>1279194.6599999999</v>
      </c>
      <c r="G1196" s="13">
        <v>43281</v>
      </c>
    </row>
    <row r="1197" spans="1:7" ht="36.75" customHeight="1" x14ac:dyDescent="0.25">
      <c r="A1197" s="7">
        <v>43192</v>
      </c>
      <c r="B1197" s="8" t="s">
        <v>703</v>
      </c>
      <c r="C1197" s="9" t="s">
        <v>1968</v>
      </c>
      <c r="D1197" s="10" t="s">
        <v>1213</v>
      </c>
      <c r="E1197" s="11" t="s">
        <v>1203</v>
      </c>
      <c r="F1197" s="12">
        <v>973581.71</v>
      </c>
      <c r="G1197" s="13">
        <v>43281</v>
      </c>
    </row>
    <row r="1198" spans="1:7" ht="36.75" customHeight="1" x14ac:dyDescent="0.25">
      <c r="A1198" s="7">
        <v>43192</v>
      </c>
      <c r="B1198" s="8" t="s">
        <v>880</v>
      </c>
      <c r="C1198" s="9" t="s">
        <v>1484</v>
      </c>
      <c r="D1198" s="10" t="s">
        <v>1215</v>
      </c>
      <c r="E1198" s="11" t="s">
        <v>1203</v>
      </c>
      <c r="F1198" s="12">
        <v>561125.4</v>
      </c>
      <c r="G1198" s="13">
        <v>43281</v>
      </c>
    </row>
    <row r="1199" spans="1:7" ht="36.75" customHeight="1" x14ac:dyDescent="0.25">
      <c r="A1199" s="7">
        <v>43192</v>
      </c>
      <c r="B1199" s="8" t="s">
        <v>882</v>
      </c>
      <c r="C1199" s="9" t="s">
        <v>2110</v>
      </c>
      <c r="D1199" s="10" t="s">
        <v>1215</v>
      </c>
      <c r="E1199" s="11" t="s">
        <v>1203</v>
      </c>
      <c r="F1199" s="12">
        <v>305484.3</v>
      </c>
      <c r="G1199" s="13">
        <v>43281</v>
      </c>
    </row>
    <row r="1200" spans="1:7" ht="36.75" customHeight="1" x14ac:dyDescent="0.25">
      <c r="A1200" s="7">
        <v>43193</v>
      </c>
      <c r="B1200" s="8" t="s">
        <v>10</v>
      </c>
      <c r="C1200" s="9" t="s">
        <v>1459</v>
      </c>
      <c r="D1200" s="10" t="s">
        <v>1215</v>
      </c>
      <c r="E1200" s="11" t="s">
        <v>1203</v>
      </c>
      <c r="F1200" s="12">
        <v>1161535.3600000001</v>
      </c>
      <c r="G1200" s="13">
        <v>43281</v>
      </c>
    </row>
    <row r="1201" spans="1:7" ht="36.75" customHeight="1" x14ac:dyDescent="0.25">
      <c r="A1201" s="7">
        <v>43193</v>
      </c>
      <c r="B1201" s="8" t="s">
        <v>51</v>
      </c>
      <c r="C1201" s="9" t="s">
        <v>1518</v>
      </c>
      <c r="D1201" s="10" t="s">
        <v>1229</v>
      </c>
      <c r="E1201" s="11" t="s">
        <v>1203</v>
      </c>
      <c r="F1201" s="12">
        <v>884374.01</v>
      </c>
      <c r="G1201" s="13">
        <v>43281</v>
      </c>
    </row>
    <row r="1202" spans="1:7" ht="36.75" customHeight="1" x14ac:dyDescent="0.25">
      <c r="A1202" s="7">
        <v>43193</v>
      </c>
      <c r="B1202" s="8" t="s">
        <v>81</v>
      </c>
      <c r="C1202" s="9" t="s">
        <v>1467</v>
      </c>
      <c r="D1202" s="10" t="s">
        <v>1215</v>
      </c>
      <c r="E1202" s="11" t="s">
        <v>1203</v>
      </c>
      <c r="F1202" s="12">
        <v>228938.88</v>
      </c>
      <c r="G1202" s="13">
        <v>43281</v>
      </c>
    </row>
    <row r="1203" spans="1:7" ht="36.75" customHeight="1" x14ac:dyDescent="0.25">
      <c r="A1203" s="7">
        <v>43193</v>
      </c>
      <c r="B1203" s="8" t="s">
        <v>113</v>
      </c>
      <c r="C1203" s="9" t="s">
        <v>1578</v>
      </c>
      <c r="D1203" s="10" t="s">
        <v>1213</v>
      </c>
      <c r="E1203" s="11" t="s">
        <v>1203</v>
      </c>
      <c r="F1203" s="12">
        <v>1591588.6</v>
      </c>
      <c r="G1203" s="13">
        <v>43281</v>
      </c>
    </row>
    <row r="1204" spans="1:7" ht="36.75" customHeight="1" x14ac:dyDescent="0.25">
      <c r="A1204" s="7">
        <v>43193</v>
      </c>
      <c r="B1204" s="8" t="s">
        <v>138</v>
      </c>
      <c r="C1204" s="9" t="s">
        <v>1538</v>
      </c>
      <c r="D1204" s="10" t="s">
        <v>1214</v>
      </c>
      <c r="E1204" s="11" t="s">
        <v>1203</v>
      </c>
      <c r="F1204" s="12">
        <v>483910.92</v>
      </c>
      <c r="G1204" s="13">
        <v>43281</v>
      </c>
    </row>
    <row r="1205" spans="1:7" ht="36.75" customHeight="1" x14ac:dyDescent="0.25">
      <c r="A1205" s="7">
        <v>43193</v>
      </c>
      <c r="B1205" s="8" t="s">
        <v>164</v>
      </c>
      <c r="C1205" s="9" t="s">
        <v>1568</v>
      </c>
      <c r="D1205" s="10" t="s">
        <v>1215</v>
      </c>
      <c r="E1205" s="11" t="s">
        <v>1203</v>
      </c>
      <c r="F1205" s="12">
        <v>486292.16</v>
      </c>
      <c r="G1205" s="13">
        <v>43281</v>
      </c>
    </row>
    <row r="1206" spans="1:7" ht="36.75" customHeight="1" x14ac:dyDescent="0.25">
      <c r="A1206" s="7">
        <v>43193</v>
      </c>
      <c r="B1206" s="8" t="s">
        <v>189</v>
      </c>
      <c r="C1206" s="9" t="s">
        <v>1639</v>
      </c>
      <c r="D1206" s="10" t="s">
        <v>1215</v>
      </c>
      <c r="E1206" s="11" t="s">
        <v>1203</v>
      </c>
      <c r="F1206" s="12">
        <v>703237.7</v>
      </c>
      <c r="G1206" s="13">
        <v>43281</v>
      </c>
    </row>
    <row r="1207" spans="1:7" ht="36.75" customHeight="1" x14ac:dyDescent="0.25">
      <c r="A1207" s="7">
        <v>43193</v>
      </c>
      <c r="B1207" s="8" t="s">
        <v>339</v>
      </c>
      <c r="C1207" s="9" t="s">
        <v>1498</v>
      </c>
      <c r="D1207" s="10" t="s">
        <v>1215</v>
      </c>
      <c r="E1207" s="11" t="s">
        <v>1203</v>
      </c>
      <c r="F1207" s="12">
        <v>1363921.88</v>
      </c>
      <c r="G1207" s="13">
        <v>43281</v>
      </c>
    </row>
    <row r="1208" spans="1:7" ht="36.75" customHeight="1" x14ac:dyDescent="0.25">
      <c r="A1208" s="7">
        <v>43193</v>
      </c>
      <c r="B1208" s="8" t="s">
        <v>354</v>
      </c>
      <c r="C1208" s="9" t="s">
        <v>1746</v>
      </c>
      <c r="D1208" s="10" t="s">
        <v>1215</v>
      </c>
      <c r="E1208" s="11" t="s">
        <v>1203</v>
      </c>
      <c r="F1208" s="12">
        <v>836076.02</v>
      </c>
      <c r="G1208" s="13">
        <v>43281</v>
      </c>
    </row>
    <row r="1209" spans="1:7" ht="36.75" customHeight="1" x14ac:dyDescent="0.25">
      <c r="A1209" s="7">
        <v>43193</v>
      </c>
      <c r="B1209" s="8" t="s">
        <v>369</v>
      </c>
      <c r="C1209" s="9" t="s">
        <v>1555</v>
      </c>
      <c r="D1209" s="10" t="s">
        <v>1237</v>
      </c>
      <c r="E1209" s="11" t="s">
        <v>1203</v>
      </c>
      <c r="F1209" s="12">
        <v>654579.04</v>
      </c>
      <c r="G1209" s="13">
        <v>43281</v>
      </c>
    </row>
    <row r="1210" spans="1:7" ht="36.75" customHeight="1" x14ac:dyDescent="0.25">
      <c r="A1210" s="7">
        <v>43193</v>
      </c>
      <c r="B1210" s="8" t="s">
        <v>927</v>
      </c>
      <c r="C1210" s="9" t="s">
        <v>1518</v>
      </c>
      <c r="D1210" s="10" t="s">
        <v>1255</v>
      </c>
      <c r="E1210" s="11" t="s">
        <v>1203</v>
      </c>
      <c r="F1210" s="12">
        <v>481534.4</v>
      </c>
      <c r="G1210" s="13">
        <v>43281</v>
      </c>
    </row>
    <row r="1211" spans="1:7" ht="36.75" customHeight="1" x14ac:dyDescent="0.25">
      <c r="A1211" s="7">
        <v>43193</v>
      </c>
      <c r="B1211" s="8" t="s">
        <v>404</v>
      </c>
      <c r="C1211" s="9" t="s">
        <v>1535</v>
      </c>
      <c r="D1211" s="10" t="s">
        <v>1215</v>
      </c>
      <c r="E1211" s="11" t="s">
        <v>1203</v>
      </c>
      <c r="F1211" s="12">
        <v>809031.6</v>
      </c>
      <c r="G1211" s="13">
        <v>43281</v>
      </c>
    </row>
    <row r="1212" spans="1:7" ht="36.75" customHeight="1" x14ac:dyDescent="0.25">
      <c r="A1212" s="7">
        <v>43193</v>
      </c>
      <c r="B1212" s="8" t="s">
        <v>421</v>
      </c>
      <c r="C1212" s="9" t="s">
        <v>1458</v>
      </c>
      <c r="D1212" s="10" t="s">
        <v>1213</v>
      </c>
      <c r="E1212" s="11" t="s">
        <v>1203</v>
      </c>
      <c r="F1212" s="12">
        <v>597791.67000000004</v>
      </c>
      <c r="G1212" s="13">
        <v>43281</v>
      </c>
    </row>
    <row r="1213" spans="1:7" ht="36.75" customHeight="1" x14ac:dyDescent="0.25">
      <c r="A1213" s="7">
        <v>43193</v>
      </c>
      <c r="B1213" s="8" t="s">
        <v>458</v>
      </c>
      <c r="C1213" s="9" t="s">
        <v>1574</v>
      </c>
      <c r="D1213" s="10" t="s">
        <v>1282</v>
      </c>
      <c r="E1213" s="11" t="s">
        <v>1203</v>
      </c>
      <c r="F1213" s="12">
        <v>472744</v>
      </c>
      <c r="G1213" s="13">
        <v>43281</v>
      </c>
    </row>
    <row r="1214" spans="1:7" ht="36.75" customHeight="1" x14ac:dyDescent="0.25">
      <c r="A1214" s="7">
        <v>43193</v>
      </c>
      <c r="B1214" s="8" t="s">
        <v>540</v>
      </c>
      <c r="C1214" s="9" t="s">
        <v>1792</v>
      </c>
      <c r="D1214" s="10" t="s">
        <v>1214</v>
      </c>
      <c r="E1214" s="11" t="s">
        <v>1203</v>
      </c>
      <c r="F1214" s="12">
        <v>350714.88</v>
      </c>
      <c r="G1214" s="13">
        <v>43281</v>
      </c>
    </row>
    <row r="1215" spans="1:7" ht="36.75" customHeight="1" x14ac:dyDescent="0.25">
      <c r="A1215" s="7">
        <v>43193</v>
      </c>
      <c r="B1215" s="8" t="s">
        <v>550</v>
      </c>
      <c r="C1215" s="9" t="s">
        <v>1867</v>
      </c>
      <c r="D1215" s="10" t="s">
        <v>1215</v>
      </c>
      <c r="E1215" s="11" t="s">
        <v>1203</v>
      </c>
      <c r="F1215" s="12">
        <v>872239.48</v>
      </c>
      <c r="G1215" s="13">
        <v>43281</v>
      </c>
    </row>
    <row r="1216" spans="1:7" ht="36.75" customHeight="1" x14ac:dyDescent="0.25">
      <c r="A1216" s="7">
        <v>43193</v>
      </c>
      <c r="B1216" s="8" t="s">
        <v>576</v>
      </c>
      <c r="C1216" s="9" t="s">
        <v>1494</v>
      </c>
      <c r="D1216" s="10" t="s">
        <v>1215</v>
      </c>
      <c r="E1216" s="11" t="s">
        <v>1203</v>
      </c>
      <c r="F1216" s="12">
        <v>1019413.8</v>
      </c>
      <c r="G1216" s="13">
        <v>43281</v>
      </c>
    </row>
    <row r="1217" spans="1:7" ht="36.75" customHeight="1" x14ac:dyDescent="0.25">
      <c r="A1217" s="7">
        <v>43193</v>
      </c>
      <c r="B1217" s="8" t="s">
        <v>578</v>
      </c>
      <c r="C1217" s="9" t="s">
        <v>1884</v>
      </c>
      <c r="D1217" s="10" t="s">
        <v>1215</v>
      </c>
      <c r="E1217" s="11" t="s">
        <v>1203</v>
      </c>
      <c r="F1217" s="12">
        <v>343026</v>
      </c>
      <c r="G1217" s="13">
        <v>43281</v>
      </c>
    </row>
    <row r="1218" spans="1:7" ht="36.75" customHeight="1" x14ac:dyDescent="0.25">
      <c r="A1218" s="7">
        <v>43193</v>
      </c>
      <c r="B1218" s="8" t="s">
        <v>600</v>
      </c>
      <c r="C1218" s="9" t="s">
        <v>1464</v>
      </c>
      <c r="D1218" s="10" t="s">
        <v>1214</v>
      </c>
      <c r="E1218" s="11" t="s">
        <v>1203</v>
      </c>
      <c r="F1218" s="12">
        <v>531962.88</v>
      </c>
      <c r="G1218" s="13">
        <v>43281</v>
      </c>
    </row>
    <row r="1219" spans="1:7" ht="36.75" customHeight="1" x14ac:dyDescent="0.25">
      <c r="A1219" s="7">
        <v>43193</v>
      </c>
      <c r="B1219" s="8" t="s">
        <v>603</v>
      </c>
      <c r="C1219" s="9" t="s">
        <v>1902</v>
      </c>
      <c r="D1219" s="10" t="s">
        <v>1215</v>
      </c>
      <c r="E1219" s="11" t="s">
        <v>1203</v>
      </c>
      <c r="F1219" s="12">
        <v>725222.1</v>
      </c>
      <c r="G1219" s="13">
        <v>43281</v>
      </c>
    </row>
    <row r="1220" spans="1:7" ht="36.75" customHeight="1" x14ac:dyDescent="0.25">
      <c r="A1220" s="7">
        <v>43193</v>
      </c>
      <c r="B1220" s="8" t="s">
        <v>604</v>
      </c>
      <c r="C1220" s="9" t="s">
        <v>1785</v>
      </c>
      <c r="D1220" s="10" t="s">
        <v>1295</v>
      </c>
      <c r="E1220" s="11" t="s">
        <v>1203</v>
      </c>
      <c r="F1220" s="12">
        <v>145425.07999999999</v>
      </c>
      <c r="G1220" s="13">
        <v>43281</v>
      </c>
    </row>
    <row r="1221" spans="1:7" ht="36.75" customHeight="1" x14ac:dyDescent="0.25">
      <c r="A1221" s="7">
        <v>43193</v>
      </c>
      <c r="B1221" s="8" t="s">
        <v>612</v>
      </c>
      <c r="C1221" s="9" t="s">
        <v>1493</v>
      </c>
      <c r="D1221" s="10" t="s">
        <v>1294</v>
      </c>
      <c r="E1221" s="11" t="s">
        <v>1203</v>
      </c>
      <c r="F1221" s="12">
        <v>345299.71</v>
      </c>
      <c r="G1221" s="13">
        <v>43281</v>
      </c>
    </row>
    <row r="1222" spans="1:7" ht="36.75" customHeight="1" x14ac:dyDescent="0.25">
      <c r="A1222" s="7">
        <v>43193</v>
      </c>
      <c r="B1222" s="8" t="s">
        <v>243</v>
      </c>
      <c r="C1222" s="9" t="s">
        <v>1675</v>
      </c>
      <c r="D1222" s="10" t="s">
        <v>1215</v>
      </c>
      <c r="E1222" s="11" t="s">
        <v>1203</v>
      </c>
      <c r="F1222" s="12">
        <v>1019417.34</v>
      </c>
      <c r="G1222" s="13">
        <v>43281</v>
      </c>
    </row>
    <row r="1223" spans="1:7" ht="36.75" customHeight="1" x14ac:dyDescent="0.25">
      <c r="A1223" s="7">
        <v>43193</v>
      </c>
      <c r="B1223" s="8" t="s">
        <v>640</v>
      </c>
      <c r="C1223" s="9" t="s">
        <v>1928</v>
      </c>
      <c r="D1223" s="10" t="s">
        <v>1215</v>
      </c>
      <c r="E1223" s="11" t="s">
        <v>1203</v>
      </c>
      <c r="F1223" s="12">
        <v>615070.28</v>
      </c>
      <c r="G1223" s="13">
        <v>43281</v>
      </c>
    </row>
    <row r="1224" spans="1:7" ht="36.75" customHeight="1" x14ac:dyDescent="0.25">
      <c r="A1224" s="7">
        <v>43193</v>
      </c>
      <c r="B1224" s="8" t="s">
        <v>647</v>
      </c>
      <c r="C1224" s="9" t="s">
        <v>1935</v>
      </c>
      <c r="D1224" s="10" t="s">
        <v>1303</v>
      </c>
      <c r="E1224" s="11" t="s">
        <v>1203</v>
      </c>
      <c r="F1224" s="12">
        <v>178312.88</v>
      </c>
      <c r="G1224" s="13">
        <v>43281</v>
      </c>
    </row>
    <row r="1225" spans="1:7" ht="36.75" customHeight="1" x14ac:dyDescent="0.25">
      <c r="A1225" s="7">
        <v>43193</v>
      </c>
      <c r="B1225" s="8" t="s">
        <v>657</v>
      </c>
      <c r="C1225" s="9" t="s">
        <v>1534</v>
      </c>
      <c r="D1225" s="10" t="s">
        <v>1234</v>
      </c>
      <c r="E1225" s="11" t="s">
        <v>1203</v>
      </c>
      <c r="F1225" s="12">
        <v>514662.44</v>
      </c>
      <c r="G1225" s="13">
        <v>43281</v>
      </c>
    </row>
    <row r="1226" spans="1:7" ht="36.75" customHeight="1" x14ac:dyDescent="0.25">
      <c r="A1226" s="7">
        <v>43193</v>
      </c>
      <c r="B1226" s="8" t="s">
        <v>719</v>
      </c>
      <c r="C1226" s="9" t="s">
        <v>1988</v>
      </c>
      <c r="D1226" s="10" t="s">
        <v>1282</v>
      </c>
      <c r="E1226" s="11" t="s">
        <v>1203</v>
      </c>
      <c r="F1226" s="12">
        <v>1135756.8799999999</v>
      </c>
      <c r="G1226" s="13">
        <v>43281</v>
      </c>
    </row>
    <row r="1227" spans="1:7" ht="36.75" customHeight="1" x14ac:dyDescent="0.25">
      <c r="A1227" s="7">
        <v>43193</v>
      </c>
      <c r="B1227" s="8" t="s">
        <v>720</v>
      </c>
      <c r="C1227" s="9" t="s">
        <v>1990</v>
      </c>
      <c r="D1227" s="10" t="s">
        <v>1215</v>
      </c>
      <c r="E1227" s="11" t="s">
        <v>1203</v>
      </c>
      <c r="F1227" s="12">
        <v>1201614.06</v>
      </c>
      <c r="G1227" s="13">
        <v>43281</v>
      </c>
    </row>
    <row r="1228" spans="1:7" ht="36.75" customHeight="1" x14ac:dyDescent="0.25">
      <c r="A1228" s="7">
        <v>43193</v>
      </c>
      <c r="B1228" s="8" t="s">
        <v>811</v>
      </c>
      <c r="C1228" s="9" t="s">
        <v>1463</v>
      </c>
      <c r="D1228" s="10" t="s">
        <v>1214</v>
      </c>
      <c r="E1228" s="11" t="s">
        <v>1203</v>
      </c>
      <c r="F1228" s="12">
        <v>542410.6</v>
      </c>
      <c r="G1228" s="13">
        <v>43281</v>
      </c>
    </row>
    <row r="1229" spans="1:7" ht="36.75" customHeight="1" x14ac:dyDescent="0.25">
      <c r="A1229" s="7">
        <v>43193</v>
      </c>
      <c r="B1229" s="8" t="s">
        <v>857</v>
      </c>
      <c r="C1229" s="9" t="s">
        <v>2100</v>
      </c>
      <c r="D1229" s="10" t="s">
        <v>1282</v>
      </c>
      <c r="E1229" s="11" t="s">
        <v>1203</v>
      </c>
      <c r="F1229" s="12">
        <v>968831.48</v>
      </c>
      <c r="G1229" s="13">
        <v>43281</v>
      </c>
    </row>
    <row r="1230" spans="1:7" ht="36.75" customHeight="1" x14ac:dyDescent="0.25">
      <c r="A1230" s="7">
        <v>43193</v>
      </c>
      <c r="B1230" s="8" t="s">
        <v>881</v>
      </c>
      <c r="C1230" s="9" t="s">
        <v>1512</v>
      </c>
      <c r="D1230" s="10" t="s">
        <v>1282</v>
      </c>
      <c r="E1230" s="11" t="s">
        <v>1203</v>
      </c>
      <c r="F1230" s="12">
        <v>280961.39</v>
      </c>
      <c r="G1230" s="13">
        <v>43281</v>
      </c>
    </row>
    <row r="1231" spans="1:7" ht="36.75" customHeight="1" x14ac:dyDescent="0.25">
      <c r="A1231" s="7">
        <v>43194</v>
      </c>
      <c r="B1231" s="8" t="s">
        <v>40</v>
      </c>
      <c r="C1231" s="9" t="s">
        <v>1502</v>
      </c>
      <c r="D1231" s="10" t="s">
        <v>1219</v>
      </c>
      <c r="E1231" s="11" t="s">
        <v>1203</v>
      </c>
      <c r="F1231" s="12">
        <f>16463*47.2</f>
        <v>777053.60000000009</v>
      </c>
      <c r="G1231" s="13">
        <v>43281</v>
      </c>
    </row>
    <row r="1232" spans="1:7" ht="36.75" customHeight="1" x14ac:dyDescent="0.25">
      <c r="A1232" s="7">
        <v>43194</v>
      </c>
      <c r="B1232" s="8" t="s">
        <v>62</v>
      </c>
      <c r="C1232" s="9" t="s">
        <v>1529</v>
      </c>
      <c r="D1232" s="10" t="s">
        <v>1215</v>
      </c>
      <c r="E1232" s="11" t="s">
        <v>1203</v>
      </c>
      <c r="F1232" s="12">
        <v>777124.4</v>
      </c>
      <c r="G1232" s="13">
        <v>43281</v>
      </c>
    </row>
    <row r="1233" spans="1:7" ht="36.75" customHeight="1" x14ac:dyDescent="0.25">
      <c r="A1233" s="7">
        <v>43194</v>
      </c>
      <c r="B1233" s="8" t="s">
        <v>62</v>
      </c>
      <c r="C1233" s="9" t="s">
        <v>1532</v>
      </c>
      <c r="D1233" s="10" t="s">
        <v>1214</v>
      </c>
      <c r="E1233" s="11" t="s">
        <v>1203</v>
      </c>
      <c r="F1233" s="12">
        <v>946454.4</v>
      </c>
      <c r="G1233" s="13">
        <v>43281</v>
      </c>
    </row>
    <row r="1234" spans="1:7" ht="36.75" customHeight="1" x14ac:dyDescent="0.25">
      <c r="A1234" s="7">
        <v>43194</v>
      </c>
      <c r="B1234" s="8" t="s">
        <v>62</v>
      </c>
      <c r="C1234" s="9" t="s">
        <v>1533</v>
      </c>
      <c r="D1234" s="10" t="s">
        <v>1215</v>
      </c>
      <c r="E1234" s="11" t="s">
        <v>1203</v>
      </c>
      <c r="F1234" s="12">
        <v>1005607.8</v>
      </c>
      <c r="G1234" s="13">
        <v>43281</v>
      </c>
    </row>
    <row r="1235" spans="1:7" ht="36.75" customHeight="1" x14ac:dyDescent="0.25">
      <c r="A1235" s="7">
        <v>43194</v>
      </c>
      <c r="B1235" s="8" t="s">
        <v>74</v>
      </c>
      <c r="C1235" s="9" t="s">
        <v>1546</v>
      </c>
      <c r="D1235" s="10" t="s">
        <v>1216</v>
      </c>
      <c r="E1235" s="11" t="s">
        <v>1203</v>
      </c>
      <c r="F1235" s="12">
        <v>435867.53</v>
      </c>
      <c r="G1235" s="13">
        <v>43281</v>
      </c>
    </row>
    <row r="1236" spans="1:7" ht="36.75" customHeight="1" x14ac:dyDescent="0.25">
      <c r="A1236" s="7">
        <v>43194</v>
      </c>
      <c r="B1236" s="8" t="s">
        <v>158</v>
      </c>
      <c r="C1236" s="9" t="s">
        <v>1615</v>
      </c>
      <c r="D1236" s="10" t="s">
        <v>1215</v>
      </c>
      <c r="E1236" s="11" t="s">
        <v>1203</v>
      </c>
      <c r="F1236" s="12">
        <v>737150.5</v>
      </c>
      <c r="G1236" s="13">
        <v>43281</v>
      </c>
    </row>
    <row r="1237" spans="1:7" ht="36.75" customHeight="1" x14ac:dyDescent="0.25">
      <c r="A1237" s="7">
        <v>43194</v>
      </c>
      <c r="B1237" s="8" t="s">
        <v>160</v>
      </c>
      <c r="C1237" s="9" t="s">
        <v>1617</v>
      </c>
      <c r="D1237" s="10" t="s">
        <v>1214</v>
      </c>
      <c r="E1237" s="11" t="s">
        <v>1203</v>
      </c>
      <c r="F1237" s="12">
        <v>568924.02</v>
      </c>
      <c r="G1237" s="13">
        <v>43281</v>
      </c>
    </row>
    <row r="1238" spans="1:7" ht="36.75" customHeight="1" x14ac:dyDescent="0.25">
      <c r="A1238" s="7">
        <v>43194</v>
      </c>
      <c r="B1238" s="8" t="s">
        <v>211</v>
      </c>
      <c r="C1238" s="9" t="s">
        <v>1482</v>
      </c>
      <c r="D1238" s="10" t="s">
        <v>1227</v>
      </c>
      <c r="E1238" s="11" t="s">
        <v>1203</v>
      </c>
      <c r="F1238" s="12">
        <v>541620</v>
      </c>
      <c r="G1238" s="13">
        <v>43281</v>
      </c>
    </row>
    <row r="1239" spans="1:7" ht="36.75" customHeight="1" x14ac:dyDescent="0.25">
      <c r="A1239" s="7">
        <v>43194</v>
      </c>
      <c r="B1239" s="8" t="s">
        <v>220</v>
      </c>
      <c r="C1239" s="9" t="s">
        <v>1665</v>
      </c>
      <c r="D1239" s="10" t="s">
        <v>1213</v>
      </c>
      <c r="E1239" s="11" t="s">
        <v>1203</v>
      </c>
      <c r="F1239" s="12">
        <v>1439360.17</v>
      </c>
      <c r="G1239" s="13">
        <v>43281</v>
      </c>
    </row>
    <row r="1240" spans="1:7" ht="36.75" customHeight="1" x14ac:dyDescent="0.25">
      <c r="A1240" s="7">
        <v>43194</v>
      </c>
      <c r="B1240" s="8" t="s">
        <v>231</v>
      </c>
      <c r="C1240" s="9" t="s">
        <v>1671</v>
      </c>
      <c r="D1240" s="10" t="s">
        <v>1215</v>
      </c>
      <c r="E1240" s="11" t="s">
        <v>1203</v>
      </c>
      <c r="F1240" s="12">
        <v>2079931.72</v>
      </c>
      <c r="G1240" s="13">
        <v>43281</v>
      </c>
    </row>
    <row r="1241" spans="1:7" ht="36.75" customHeight="1" x14ac:dyDescent="0.25">
      <c r="A1241" s="7">
        <v>43194</v>
      </c>
      <c r="B1241" s="8" t="s">
        <v>262</v>
      </c>
      <c r="C1241" s="9" t="s">
        <v>1534</v>
      </c>
      <c r="D1241" s="10" t="s">
        <v>1222</v>
      </c>
      <c r="E1241" s="11" t="s">
        <v>1203</v>
      </c>
      <c r="F1241" s="12">
        <v>198240</v>
      </c>
      <c r="G1241" s="13">
        <v>43281</v>
      </c>
    </row>
    <row r="1242" spans="1:7" ht="36.75" customHeight="1" x14ac:dyDescent="0.25">
      <c r="A1242" s="7">
        <v>43194</v>
      </c>
      <c r="B1242" s="8" t="s">
        <v>271</v>
      </c>
      <c r="C1242" s="9" t="s">
        <v>1484</v>
      </c>
      <c r="D1242" s="10" t="s">
        <v>1215</v>
      </c>
      <c r="E1242" s="11" t="s">
        <v>1203</v>
      </c>
      <c r="F1242" s="12">
        <v>629683.4</v>
      </c>
      <c r="G1242" s="13">
        <v>43281</v>
      </c>
    </row>
    <row r="1243" spans="1:7" ht="36.75" customHeight="1" x14ac:dyDescent="0.25">
      <c r="A1243" s="7">
        <v>43194</v>
      </c>
      <c r="B1243" s="8" t="s">
        <v>370</v>
      </c>
      <c r="C1243" s="9" t="s">
        <v>1463</v>
      </c>
      <c r="D1243" s="10" t="s">
        <v>1215</v>
      </c>
      <c r="E1243" s="11" t="s">
        <v>1203</v>
      </c>
      <c r="F1243" s="12">
        <v>666192.6</v>
      </c>
      <c r="G1243" s="13">
        <v>43281</v>
      </c>
    </row>
    <row r="1244" spans="1:7" ht="36.75" customHeight="1" x14ac:dyDescent="0.25">
      <c r="A1244" s="7">
        <v>43194</v>
      </c>
      <c r="B1244" s="8" t="s">
        <v>379</v>
      </c>
      <c r="C1244" s="9" t="s">
        <v>1768</v>
      </c>
      <c r="D1244" s="10" t="s">
        <v>1271</v>
      </c>
      <c r="E1244" s="11" t="s">
        <v>1203</v>
      </c>
      <c r="F1244" s="12">
        <v>511956.69</v>
      </c>
      <c r="G1244" s="13">
        <v>43281</v>
      </c>
    </row>
    <row r="1245" spans="1:7" ht="36.75" customHeight="1" x14ac:dyDescent="0.25">
      <c r="A1245" s="7">
        <v>43194</v>
      </c>
      <c r="B1245" s="8" t="s">
        <v>412</v>
      </c>
      <c r="C1245" s="9" t="s">
        <v>1518</v>
      </c>
      <c r="D1245" s="10" t="s">
        <v>1214</v>
      </c>
      <c r="E1245" s="11" t="s">
        <v>1203</v>
      </c>
      <c r="F1245" s="12">
        <v>196363.8</v>
      </c>
      <c r="G1245" s="13">
        <v>43281</v>
      </c>
    </row>
    <row r="1246" spans="1:7" ht="36.75" customHeight="1" x14ac:dyDescent="0.25">
      <c r="A1246" s="7">
        <v>43194</v>
      </c>
      <c r="B1246" s="8" t="s">
        <v>441</v>
      </c>
      <c r="C1246" s="9" t="s">
        <v>1519</v>
      </c>
      <c r="D1246" s="10" t="s">
        <v>1238</v>
      </c>
      <c r="E1246" s="11" t="s">
        <v>1203</v>
      </c>
      <c r="F1246" s="12">
        <v>348517.38</v>
      </c>
      <c r="G1246" s="13">
        <v>43281</v>
      </c>
    </row>
    <row r="1247" spans="1:7" ht="36.75" customHeight="1" x14ac:dyDescent="0.25">
      <c r="A1247" s="7">
        <v>43194</v>
      </c>
      <c r="B1247" s="8" t="s">
        <v>453</v>
      </c>
      <c r="C1247" s="9" t="s">
        <v>1722</v>
      </c>
      <c r="D1247" s="10" t="s">
        <v>1214</v>
      </c>
      <c r="E1247" s="11" t="s">
        <v>1203</v>
      </c>
      <c r="F1247" s="12">
        <v>1218450.3</v>
      </c>
      <c r="G1247" s="13">
        <v>43281</v>
      </c>
    </row>
    <row r="1248" spans="1:7" ht="36.75" customHeight="1" x14ac:dyDescent="0.25">
      <c r="A1248" s="7">
        <v>43194</v>
      </c>
      <c r="B1248" s="8" t="s">
        <v>463</v>
      </c>
      <c r="C1248" s="9" t="s">
        <v>1585</v>
      </c>
      <c r="D1248" s="10" t="s">
        <v>1215</v>
      </c>
      <c r="E1248" s="11" t="s">
        <v>1203</v>
      </c>
      <c r="F1248" s="12">
        <v>957182.96</v>
      </c>
      <c r="G1248" s="13">
        <v>43281</v>
      </c>
    </row>
    <row r="1249" spans="1:7" ht="36.75" customHeight="1" x14ac:dyDescent="0.25">
      <c r="A1249" s="7">
        <v>43194</v>
      </c>
      <c r="B1249" s="8" t="s">
        <v>534</v>
      </c>
      <c r="C1249" s="9" t="s">
        <v>1512</v>
      </c>
      <c r="D1249" s="10" t="s">
        <v>1237</v>
      </c>
      <c r="E1249" s="11" t="s">
        <v>1203</v>
      </c>
      <c r="F1249" s="12">
        <v>1282468.8400000001</v>
      </c>
      <c r="G1249" s="13">
        <v>43281</v>
      </c>
    </row>
    <row r="1250" spans="1:7" ht="36.75" customHeight="1" x14ac:dyDescent="0.25">
      <c r="A1250" s="7">
        <v>43194</v>
      </c>
      <c r="B1250" s="8" t="s">
        <v>605</v>
      </c>
      <c r="C1250" s="9" t="s">
        <v>1809</v>
      </c>
      <c r="D1250" s="10" t="s">
        <v>1215</v>
      </c>
      <c r="E1250" s="11" t="s">
        <v>1203</v>
      </c>
      <c r="F1250" s="12">
        <v>747074.52</v>
      </c>
      <c r="G1250" s="13">
        <v>43281</v>
      </c>
    </row>
    <row r="1251" spans="1:7" ht="36.75" customHeight="1" x14ac:dyDescent="0.25">
      <c r="A1251" s="7">
        <v>43194</v>
      </c>
      <c r="B1251" s="8" t="s">
        <v>608</v>
      </c>
      <c r="C1251" s="9" t="s">
        <v>1527</v>
      </c>
      <c r="D1251" s="10" t="s">
        <v>1220</v>
      </c>
      <c r="E1251" s="11" t="s">
        <v>1203</v>
      </c>
      <c r="F1251" s="12">
        <v>817881.59999999998</v>
      </c>
      <c r="G1251" s="13">
        <v>43281</v>
      </c>
    </row>
    <row r="1252" spans="1:7" ht="36.75" customHeight="1" x14ac:dyDescent="0.25">
      <c r="A1252" s="7">
        <v>43194</v>
      </c>
      <c r="B1252" s="8" t="s">
        <v>638</v>
      </c>
      <c r="C1252" s="9" t="s">
        <v>1926</v>
      </c>
      <c r="D1252" s="10" t="s">
        <v>1215</v>
      </c>
      <c r="E1252" s="11" t="s">
        <v>1203</v>
      </c>
      <c r="F1252" s="12">
        <v>1001621.76</v>
      </c>
      <c r="G1252" s="13">
        <v>43281</v>
      </c>
    </row>
    <row r="1253" spans="1:7" ht="36.75" customHeight="1" x14ac:dyDescent="0.25">
      <c r="A1253" s="7">
        <v>43194</v>
      </c>
      <c r="B1253" s="8" t="s">
        <v>725</v>
      </c>
      <c r="C1253" s="9" t="s">
        <v>1995</v>
      </c>
      <c r="D1253" s="10" t="s">
        <v>1242</v>
      </c>
      <c r="E1253" s="11" t="s">
        <v>1203</v>
      </c>
      <c r="F1253" s="12">
        <v>621765.06999999995</v>
      </c>
      <c r="G1253" s="13">
        <v>43281</v>
      </c>
    </row>
    <row r="1254" spans="1:7" ht="36.75" customHeight="1" x14ac:dyDescent="0.25">
      <c r="A1254" s="7">
        <v>43194</v>
      </c>
      <c r="B1254" s="8" t="s">
        <v>756</v>
      </c>
      <c r="C1254" s="9" t="s">
        <v>1538</v>
      </c>
      <c r="D1254" s="10" t="s">
        <v>1227</v>
      </c>
      <c r="E1254" s="11" t="s">
        <v>1203</v>
      </c>
      <c r="F1254" s="12">
        <v>1806144.58</v>
      </c>
      <c r="G1254" s="13">
        <v>43281</v>
      </c>
    </row>
    <row r="1255" spans="1:7" ht="36.75" customHeight="1" x14ac:dyDescent="0.25">
      <c r="A1255" s="7">
        <v>43194</v>
      </c>
      <c r="B1255" s="8" t="s">
        <v>776</v>
      </c>
      <c r="C1255" s="9" t="s">
        <v>1633</v>
      </c>
      <c r="D1255" s="10" t="s">
        <v>1277</v>
      </c>
      <c r="E1255" s="11" t="s">
        <v>1203</v>
      </c>
      <c r="F1255" s="12">
        <v>218448.2</v>
      </c>
      <c r="G1255" s="13">
        <v>43281</v>
      </c>
    </row>
    <row r="1256" spans="1:7" ht="36.75" customHeight="1" x14ac:dyDescent="0.25">
      <c r="A1256" s="7">
        <v>43194</v>
      </c>
      <c r="B1256" s="8" t="s">
        <v>808</v>
      </c>
      <c r="C1256" s="9" t="s">
        <v>2066</v>
      </c>
      <c r="D1256" s="10" t="s">
        <v>1214</v>
      </c>
      <c r="E1256" s="11" t="s">
        <v>1203</v>
      </c>
      <c r="F1256" s="12">
        <v>292262.40000000002</v>
      </c>
      <c r="G1256" s="13">
        <v>43281</v>
      </c>
    </row>
    <row r="1257" spans="1:7" ht="36.75" customHeight="1" x14ac:dyDescent="0.25">
      <c r="A1257" s="7">
        <v>43194</v>
      </c>
      <c r="B1257" s="8" t="s">
        <v>809</v>
      </c>
      <c r="C1257" s="9" t="s">
        <v>1517</v>
      </c>
      <c r="D1257" s="10" t="s">
        <v>1215</v>
      </c>
      <c r="E1257" s="11" t="s">
        <v>1203</v>
      </c>
      <c r="F1257" s="12">
        <v>486596.6</v>
      </c>
      <c r="G1257" s="13">
        <v>43281</v>
      </c>
    </row>
    <row r="1258" spans="1:7" ht="36.75" customHeight="1" x14ac:dyDescent="0.25">
      <c r="A1258" s="7">
        <v>43194</v>
      </c>
      <c r="B1258" s="8" t="s">
        <v>839</v>
      </c>
      <c r="C1258" s="9" t="s">
        <v>1517</v>
      </c>
      <c r="D1258" s="10" t="s">
        <v>1220</v>
      </c>
      <c r="E1258" s="11" t="s">
        <v>1203</v>
      </c>
      <c r="F1258" s="12">
        <v>856963.2</v>
      </c>
      <c r="G1258" s="13">
        <v>43281</v>
      </c>
    </row>
    <row r="1259" spans="1:7" ht="36.75" customHeight="1" x14ac:dyDescent="0.25">
      <c r="A1259" s="7">
        <v>43194</v>
      </c>
      <c r="B1259" s="8" t="s">
        <v>842</v>
      </c>
      <c r="C1259" s="9" t="s">
        <v>1614</v>
      </c>
      <c r="D1259" s="10" t="s">
        <v>1238</v>
      </c>
      <c r="E1259" s="11" t="s">
        <v>1203</v>
      </c>
      <c r="F1259" s="12">
        <v>633354.89</v>
      </c>
      <c r="G1259" s="13">
        <v>43281</v>
      </c>
    </row>
    <row r="1260" spans="1:7" ht="36.75" customHeight="1" x14ac:dyDescent="0.25">
      <c r="A1260" s="7">
        <v>43194</v>
      </c>
      <c r="B1260" s="8" t="s">
        <v>849</v>
      </c>
      <c r="C1260" s="9" t="s">
        <v>1907</v>
      </c>
      <c r="D1260" s="10" t="s">
        <v>1214</v>
      </c>
      <c r="E1260" s="11" t="s">
        <v>1203</v>
      </c>
      <c r="F1260" s="12">
        <v>1312745.28</v>
      </c>
      <c r="G1260" s="13">
        <v>43281</v>
      </c>
    </row>
    <row r="1261" spans="1:7" ht="36.75" customHeight="1" x14ac:dyDescent="0.25">
      <c r="A1261" s="7">
        <v>43194</v>
      </c>
      <c r="B1261" s="8" t="s">
        <v>852</v>
      </c>
      <c r="C1261" s="9" t="s">
        <v>1517</v>
      </c>
      <c r="D1261" s="10" t="s">
        <v>1214</v>
      </c>
      <c r="E1261" s="11" t="s">
        <v>1203</v>
      </c>
      <c r="F1261" s="12">
        <v>615882.12</v>
      </c>
      <c r="G1261" s="13">
        <v>43281</v>
      </c>
    </row>
    <row r="1262" spans="1:7" ht="36.75" customHeight="1" x14ac:dyDescent="0.25">
      <c r="A1262" s="7">
        <v>43195</v>
      </c>
      <c r="B1262" s="8" t="s">
        <v>42</v>
      </c>
      <c r="C1262" s="9" t="s">
        <v>1508</v>
      </c>
      <c r="D1262" s="10" t="s">
        <v>1227</v>
      </c>
      <c r="E1262" s="11" t="s">
        <v>1203</v>
      </c>
      <c r="F1262" s="12">
        <v>1050028.8</v>
      </c>
      <c r="G1262" s="13">
        <v>43281</v>
      </c>
    </row>
    <row r="1263" spans="1:7" ht="36.75" customHeight="1" x14ac:dyDescent="0.25">
      <c r="A1263" s="7">
        <v>43195</v>
      </c>
      <c r="B1263" s="8" t="s">
        <v>65</v>
      </c>
      <c r="C1263" s="9" t="s">
        <v>1536</v>
      </c>
      <c r="D1263" s="10" t="s">
        <v>1215</v>
      </c>
      <c r="E1263" s="11" t="s">
        <v>1203</v>
      </c>
      <c r="F1263" s="12">
        <v>430808.56</v>
      </c>
      <c r="G1263" s="13">
        <v>43281</v>
      </c>
    </row>
    <row r="1264" spans="1:7" ht="36.75" customHeight="1" x14ac:dyDescent="0.25">
      <c r="A1264" s="7">
        <v>43195</v>
      </c>
      <c r="B1264" s="8" t="s">
        <v>117</v>
      </c>
      <c r="C1264" s="9" t="s">
        <v>1537</v>
      </c>
      <c r="D1264" s="10" t="s">
        <v>1247</v>
      </c>
      <c r="E1264" s="11" t="s">
        <v>1203</v>
      </c>
      <c r="F1264" s="12">
        <v>204565.13</v>
      </c>
      <c r="G1264" s="13">
        <v>43281</v>
      </c>
    </row>
    <row r="1265" spans="1:7" ht="36.75" customHeight="1" x14ac:dyDescent="0.25">
      <c r="A1265" s="7">
        <v>43195</v>
      </c>
      <c r="B1265" s="8" t="s">
        <v>156</v>
      </c>
      <c r="C1265" s="9" t="s">
        <v>1612</v>
      </c>
      <c r="D1265" s="10" t="s">
        <v>1214</v>
      </c>
      <c r="E1265" s="11" t="s">
        <v>1203</v>
      </c>
      <c r="F1265" s="12">
        <v>958561.2</v>
      </c>
      <c r="G1265" s="13">
        <v>43281</v>
      </c>
    </row>
    <row r="1266" spans="1:7" ht="36.75" customHeight="1" x14ac:dyDescent="0.25">
      <c r="A1266" s="7">
        <v>43195</v>
      </c>
      <c r="B1266" s="8" t="s">
        <v>168</v>
      </c>
      <c r="C1266" s="9" t="s">
        <v>1480</v>
      </c>
      <c r="D1266" s="10" t="s">
        <v>1220</v>
      </c>
      <c r="E1266" s="11" t="s">
        <v>1203</v>
      </c>
      <c r="F1266" s="12">
        <v>920352.8</v>
      </c>
      <c r="G1266" s="13">
        <v>43281</v>
      </c>
    </row>
    <row r="1267" spans="1:7" ht="36.75" customHeight="1" x14ac:dyDescent="0.25">
      <c r="A1267" s="7">
        <v>43195</v>
      </c>
      <c r="B1267" s="8" t="s">
        <v>186</v>
      </c>
      <c r="C1267" s="9" t="s">
        <v>1463</v>
      </c>
      <c r="D1267" s="10" t="s">
        <v>1215</v>
      </c>
      <c r="E1267" s="11" t="s">
        <v>1203</v>
      </c>
      <c r="F1267" s="12">
        <v>740214</v>
      </c>
      <c r="G1267" s="13">
        <v>43281</v>
      </c>
    </row>
    <row r="1268" spans="1:7" ht="36.75" customHeight="1" x14ac:dyDescent="0.25">
      <c r="A1268" s="7">
        <v>43195</v>
      </c>
      <c r="B1268" s="8" t="s">
        <v>263</v>
      </c>
      <c r="C1268" s="9" t="s">
        <v>1585</v>
      </c>
      <c r="D1268" s="10" t="s">
        <v>1215</v>
      </c>
      <c r="E1268" s="11" t="s">
        <v>1203</v>
      </c>
      <c r="F1268" s="12">
        <v>854697.6</v>
      </c>
      <c r="G1268" s="13">
        <v>43281</v>
      </c>
    </row>
    <row r="1269" spans="1:7" ht="36.75" customHeight="1" x14ac:dyDescent="0.25">
      <c r="A1269" s="7">
        <v>43195</v>
      </c>
      <c r="B1269" s="8" t="s">
        <v>301</v>
      </c>
      <c r="C1269" s="9" t="s">
        <v>1715</v>
      </c>
      <c r="D1269" s="10" t="s">
        <v>1216</v>
      </c>
      <c r="E1269" s="11" t="s">
        <v>1203</v>
      </c>
      <c r="F1269" s="12">
        <v>285967.98</v>
      </c>
      <c r="G1269" s="13">
        <v>43281</v>
      </c>
    </row>
    <row r="1270" spans="1:7" ht="36.75" customHeight="1" x14ac:dyDescent="0.25">
      <c r="A1270" s="7">
        <v>43195</v>
      </c>
      <c r="B1270" s="8" t="s">
        <v>301</v>
      </c>
      <c r="C1270" s="9" t="s">
        <v>1717</v>
      </c>
      <c r="D1270" s="10" t="s">
        <v>1215</v>
      </c>
      <c r="E1270" s="11" t="s">
        <v>1203</v>
      </c>
      <c r="F1270" s="12">
        <v>1841756.98</v>
      </c>
      <c r="G1270" s="13">
        <v>43281</v>
      </c>
    </row>
    <row r="1271" spans="1:7" ht="36.75" customHeight="1" x14ac:dyDescent="0.25">
      <c r="A1271" s="7">
        <v>43195</v>
      </c>
      <c r="B1271" s="8" t="s">
        <v>334</v>
      </c>
      <c r="C1271" s="9" t="s">
        <v>1492</v>
      </c>
      <c r="D1271" s="10" t="s">
        <v>1215</v>
      </c>
      <c r="E1271" s="11" t="s">
        <v>1203</v>
      </c>
      <c r="F1271" s="12">
        <v>1794166.4</v>
      </c>
      <c r="G1271" s="13">
        <v>43281</v>
      </c>
    </row>
    <row r="1272" spans="1:7" ht="36.75" customHeight="1" x14ac:dyDescent="0.25">
      <c r="A1272" s="7">
        <v>43195</v>
      </c>
      <c r="B1272" s="8" t="s">
        <v>345</v>
      </c>
      <c r="C1272" s="9" t="s">
        <v>1739</v>
      </c>
      <c r="D1272" s="10" t="s">
        <v>1215</v>
      </c>
      <c r="E1272" s="11" t="s">
        <v>1203</v>
      </c>
      <c r="F1272" s="12">
        <v>2411377.2000000002</v>
      </c>
      <c r="G1272" s="13">
        <v>43281</v>
      </c>
    </row>
    <row r="1273" spans="1:7" ht="36.75" customHeight="1" x14ac:dyDescent="0.25">
      <c r="A1273" s="7">
        <v>43195</v>
      </c>
      <c r="B1273" s="8" t="s">
        <v>353</v>
      </c>
      <c r="C1273" s="9" t="s">
        <v>1745</v>
      </c>
      <c r="D1273" s="10" t="s">
        <v>1213</v>
      </c>
      <c r="E1273" s="11" t="s">
        <v>1203</v>
      </c>
      <c r="F1273" s="12">
        <v>197913.32</v>
      </c>
      <c r="G1273" s="13">
        <v>43281</v>
      </c>
    </row>
    <row r="1274" spans="1:7" ht="36.75" customHeight="1" x14ac:dyDescent="0.25">
      <c r="A1274" s="7">
        <v>43195</v>
      </c>
      <c r="B1274" s="8" t="s">
        <v>927</v>
      </c>
      <c r="C1274" s="9" t="s">
        <v>1520</v>
      </c>
      <c r="D1274" s="10" t="s">
        <v>1324</v>
      </c>
      <c r="E1274" s="11" t="s">
        <v>1203</v>
      </c>
      <c r="F1274" s="12">
        <v>291696</v>
      </c>
      <c r="G1274" s="13">
        <v>43281</v>
      </c>
    </row>
    <row r="1275" spans="1:7" ht="36.75" customHeight="1" x14ac:dyDescent="0.25">
      <c r="A1275" s="7">
        <v>43195</v>
      </c>
      <c r="B1275" s="8" t="s">
        <v>398</v>
      </c>
      <c r="C1275" s="9" t="s">
        <v>1790</v>
      </c>
      <c r="D1275" s="10" t="s">
        <v>1214</v>
      </c>
      <c r="E1275" s="11" t="s">
        <v>1203</v>
      </c>
      <c r="F1275" s="12">
        <v>729035.86</v>
      </c>
      <c r="G1275" s="13">
        <v>43281</v>
      </c>
    </row>
    <row r="1276" spans="1:7" ht="36.75" customHeight="1" x14ac:dyDescent="0.25">
      <c r="A1276" s="7">
        <v>43195</v>
      </c>
      <c r="B1276" s="8" t="s">
        <v>399</v>
      </c>
      <c r="C1276" s="9" t="s">
        <v>1609</v>
      </c>
      <c r="D1276" s="10" t="s">
        <v>1215</v>
      </c>
      <c r="E1276" s="11" t="s">
        <v>1203</v>
      </c>
      <c r="F1276" s="12">
        <v>1180631.3</v>
      </c>
      <c r="G1276" s="13">
        <v>43281</v>
      </c>
    </row>
    <row r="1277" spans="1:7" ht="36.75" customHeight="1" x14ac:dyDescent="0.25">
      <c r="A1277" s="7">
        <v>43195</v>
      </c>
      <c r="B1277" s="8" t="s">
        <v>418</v>
      </c>
      <c r="C1277" s="9" t="s">
        <v>1549</v>
      </c>
      <c r="D1277" s="10" t="s">
        <v>1215</v>
      </c>
      <c r="E1277" s="11" t="s">
        <v>1203</v>
      </c>
      <c r="F1277" s="12">
        <v>273996</v>
      </c>
      <c r="G1277" s="13">
        <v>43281</v>
      </c>
    </row>
    <row r="1278" spans="1:7" ht="36.75" customHeight="1" x14ac:dyDescent="0.25">
      <c r="A1278" s="7">
        <v>43195</v>
      </c>
      <c r="B1278" s="8" t="s">
        <v>503</v>
      </c>
      <c r="C1278" s="9" t="s">
        <v>1840</v>
      </c>
      <c r="D1278" s="10" t="s">
        <v>1221</v>
      </c>
      <c r="E1278" s="11" t="s">
        <v>1203</v>
      </c>
      <c r="F1278" s="12">
        <v>28708789.260000002</v>
      </c>
      <c r="G1278" s="13">
        <v>43281</v>
      </c>
    </row>
    <row r="1279" spans="1:7" ht="36.75" customHeight="1" x14ac:dyDescent="0.25">
      <c r="A1279" s="7">
        <v>43195</v>
      </c>
      <c r="B1279" s="8" t="s">
        <v>535</v>
      </c>
      <c r="C1279" s="9" t="s">
        <v>1834</v>
      </c>
      <c r="D1279" s="10" t="s">
        <v>1214</v>
      </c>
      <c r="E1279" s="11" t="s">
        <v>1203</v>
      </c>
      <c r="F1279" s="12">
        <v>737700.6</v>
      </c>
      <c r="G1279" s="13">
        <v>43281</v>
      </c>
    </row>
    <row r="1280" spans="1:7" ht="36.75" customHeight="1" x14ac:dyDescent="0.25">
      <c r="A1280" s="7">
        <v>43195</v>
      </c>
      <c r="B1280" s="8" t="s">
        <v>539</v>
      </c>
      <c r="C1280" s="9" t="s">
        <v>1494</v>
      </c>
      <c r="D1280" s="10" t="s">
        <v>1215</v>
      </c>
      <c r="E1280" s="11" t="s">
        <v>1203</v>
      </c>
      <c r="F1280" s="12">
        <v>639729.92000000004</v>
      </c>
      <c r="G1280" s="13">
        <v>43281</v>
      </c>
    </row>
    <row r="1281" spans="1:7" ht="36.75" customHeight="1" x14ac:dyDescent="0.25">
      <c r="A1281" s="7">
        <v>43195</v>
      </c>
      <c r="B1281" s="8" t="s">
        <v>548</v>
      </c>
      <c r="C1281" s="9" t="s">
        <v>1517</v>
      </c>
      <c r="D1281" s="10" t="s">
        <v>1215</v>
      </c>
      <c r="E1281" s="11" t="s">
        <v>1203</v>
      </c>
      <c r="F1281" s="12">
        <v>851721.64</v>
      </c>
      <c r="G1281" s="13">
        <v>43281</v>
      </c>
    </row>
    <row r="1282" spans="1:7" ht="36.75" customHeight="1" x14ac:dyDescent="0.25">
      <c r="A1282" s="7">
        <v>43195</v>
      </c>
      <c r="B1282" s="8" t="s">
        <v>612</v>
      </c>
      <c r="C1282" s="9" t="s">
        <v>1574</v>
      </c>
      <c r="D1282" s="10" t="s">
        <v>1215</v>
      </c>
      <c r="E1282" s="11" t="s">
        <v>1203</v>
      </c>
      <c r="F1282" s="12">
        <v>439053.22</v>
      </c>
      <c r="G1282" s="13">
        <v>43281</v>
      </c>
    </row>
    <row r="1283" spans="1:7" ht="36.75" customHeight="1" x14ac:dyDescent="0.25">
      <c r="A1283" s="7">
        <v>43195</v>
      </c>
      <c r="B1283" s="8" t="s">
        <v>620</v>
      </c>
      <c r="C1283" s="9" t="s">
        <v>1497</v>
      </c>
      <c r="D1283" s="10" t="s">
        <v>1215</v>
      </c>
      <c r="E1283" s="11" t="s">
        <v>1203</v>
      </c>
      <c r="F1283" s="12">
        <v>658402.24</v>
      </c>
      <c r="G1283" s="13">
        <v>43281</v>
      </c>
    </row>
    <row r="1284" spans="1:7" ht="36.75" customHeight="1" x14ac:dyDescent="0.25">
      <c r="A1284" s="7">
        <v>43195</v>
      </c>
      <c r="B1284" s="8" t="s">
        <v>643</v>
      </c>
      <c r="C1284" s="9" t="s">
        <v>1760</v>
      </c>
      <c r="D1284" s="10" t="s">
        <v>1244</v>
      </c>
      <c r="E1284" s="11" t="s">
        <v>1203</v>
      </c>
      <c r="F1284" s="12">
        <v>1771510.4</v>
      </c>
      <c r="G1284" s="13">
        <v>43281</v>
      </c>
    </row>
    <row r="1285" spans="1:7" ht="36.75" customHeight="1" x14ac:dyDescent="0.25">
      <c r="A1285" s="7">
        <v>43195</v>
      </c>
      <c r="B1285" s="8" t="s">
        <v>683</v>
      </c>
      <c r="C1285" s="9" t="s">
        <v>1954</v>
      </c>
      <c r="D1285" s="10" t="s">
        <v>1232</v>
      </c>
      <c r="E1285" s="11" t="s">
        <v>1203</v>
      </c>
      <c r="F1285" s="12">
        <v>836493.36</v>
      </c>
      <c r="G1285" s="13">
        <v>43281</v>
      </c>
    </row>
    <row r="1286" spans="1:7" ht="36.75" customHeight="1" x14ac:dyDescent="0.25">
      <c r="A1286" s="7">
        <v>43195</v>
      </c>
      <c r="B1286" s="8" t="s">
        <v>685</v>
      </c>
      <c r="C1286" s="9" t="s">
        <v>1959</v>
      </c>
      <c r="D1286" s="10" t="s">
        <v>1216</v>
      </c>
      <c r="E1286" s="11" t="s">
        <v>1203</v>
      </c>
      <c r="F1286" s="12">
        <v>941136.77</v>
      </c>
      <c r="G1286" s="13">
        <v>43281</v>
      </c>
    </row>
    <row r="1287" spans="1:7" ht="36.75" customHeight="1" x14ac:dyDescent="0.25">
      <c r="A1287" s="7">
        <v>43195</v>
      </c>
      <c r="B1287" s="8" t="s">
        <v>699</v>
      </c>
      <c r="C1287" s="9" t="s">
        <v>1750</v>
      </c>
      <c r="D1287" s="10" t="s">
        <v>1228</v>
      </c>
      <c r="E1287" s="11" t="s">
        <v>1203</v>
      </c>
      <c r="F1287" s="12">
        <v>575628.74</v>
      </c>
      <c r="G1287" s="13">
        <v>43281</v>
      </c>
    </row>
    <row r="1288" spans="1:7" ht="36.75" customHeight="1" x14ac:dyDescent="0.25">
      <c r="A1288" s="7">
        <v>43195</v>
      </c>
      <c r="B1288" s="8" t="s">
        <v>731</v>
      </c>
      <c r="C1288" s="9" t="s">
        <v>1482</v>
      </c>
      <c r="D1288" s="10" t="s">
        <v>1214</v>
      </c>
      <c r="E1288" s="11" t="s">
        <v>1203</v>
      </c>
      <c r="F1288" s="12">
        <v>1519003.38</v>
      </c>
      <c r="G1288" s="13">
        <v>43281</v>
      </c>
    </row>
    <row r="1289" spans="1:7" ht="36.75" customHeight="1" x14ac:dyDescent="0.25">
      <c r="A1289" s="7">
        <v>43195</v>
      </c>
      <c r="B1289" s="8" t="s">
        <v>745</v>
      </c>
      <c r="C1289" s="9" t="s">
        <v>1806</v>
      </c>
      <c r="D1289" s="10" t="s">
        <v>1246</v>
      </c>
      <c r="E1289" s="11" t="s">
        <v>1203</v>
      </c>
      <c r="F1289" s="12">
        <v>170934.92</v>
      </c>
      <c r="G1289" s="13">
        <v>43281</v>
      </c>
    </row>
    <row r="1290" spans="1:7" ht="36.75" customHeight="1" x14ac:dyDescent="0.25">
      <c r="A1290" s="7">
        <v>43195</v>
      </c>
      <c r="B1290" s="8" t="s">
        <v>755</v>
      </c>
      <c r="C1290" s="9" t="s">
        <v>2045</v>
      </c>
      <c r="D1290" s="10" t="s">
        <v>1220</v>
      </c>
      <c r="E1290" s="11" t="s">
        <v>1203</v>
      </c>
      <c r="F1290" s="12">
        <f>38446*47.2</f>
        <v>1814651.2000000002</v>
      </c>
      <c r="G1290" s="13">
        <v>43281</v>
      </c>
    </row>
    <row r="1291" spans="1:7" ht="36.75" customHeight="1" x14ac:dyDescent="0.25">
      <c r="A1291" s="7">
        <v>43195</v>
      </c>
      <c r="B1291" s="8" t="s">
        <v>763</v>
      </c>
      <c r="C1291" s="9" t="s">
        <v>1676</v>
      </c>
      <c r="D1291" s="10" t="s">
        <v>1215</v>
      </c>
      <c r="E1291" s="11" t="s">
        <v>1203</v>
      </c>
      <c r="F1291" s="12">
        <v>317378.7</v>
      </c>
      <c r="G1291" s="13">
        <v>43281</v>
      </c>
    </row>
    <row r="1292" spans="1:7" ht="36.75" customHeight="1" x14ac:dyDescent="0.25">
      <c r="A1292" s="7">
        <v>43195</v>
      </c>
      <c r="B1292" s="8" t="s">
        <v>806</v>
      </c>
      <c r="C1292" s="9" t="s">
        <v>2065</v>
      </c>
      <c r="D1292" s="10" t="s">
        <v>1213</v>
      </c>
      <c r="E1292" s="11" t="s">
        <v>1203</v>
      </c>
      <c r="F1292" s="12">
        <v>1026883.1</v>
      </c>
      <c r="G1292" s="13">
        <v>43281</v>
      </c>
    </row>
    <row r="1293" spans="1:7" ht="36.75" customHeight="1" x14ac:dyDescent="0.25">
      <c r="A1293" s="7">
        <v>43195</v>
      </c>
      <c r="B1293" s="8" t="s">
        <v>851</v>
      </c>
      <c r="C1293" s="9" t="s">
        <v>1932</v>
      </c>
      <c r="D1293" s="10" t="s">
        <v>1238</v>
      </c>
      <c r="E1293" s="11" t="s">
        <v>1203</v>
      </c>
      <c r="F1293" s="12">
        <v>159851.09</v>
      </c>
      <c r="G1293" s="13">
        <v>43281</v>
      </c>
    </row>
    <row r="1294" spans="1:7" ht="36.75" customHeight="1" x14ac:dyDescent="0.25">
      <c r="A1294" s="7">
        <v>43196</v>
      </c>
      <c r="B1294" s="8" t="s">
        <v>16</v>
      </c>
      <c r="C1294" s="9" t="s">
        <v>1468</v>
      </c>
      <c r="D1294" s="10" t="s">
        <v>1215</v>
      </c>
      <c r="E1294" s="11" t="s">
        <v>1203</v>
      </c>
      <c r="F1294" s="12">
        <v>665149.48</v>
      </c>
      <c r="G1294" s="13">
        <v>43281</v>
      </c>
    </row>
    <row r="1295" spans="1:7" ht="36.75" customHeight="1" x14ac:dyDescent="0.25">
      <c r="A1295" s="7">
        <v>43196</v>
      </c>
      <c r="B1295" s="8" t="s">
        <v>51</v>
      </c>
      <c r="C1295" s="9" t="s">
        <v>1466</v>
      </c>
      <c r="D1295" s="10" t="s">
        <v>1234</v>
      </c>
      <c r="E1295" s="11" t="s">
        <v>1203</v>
      </c>
      <c r="F1295" s="12">
        <v>592138.63</v>
      </c>
      <c r="G1295" s="13">
        <v>43281</v>
      </c>
    </row>
    <row r="1296" spans="1:7" ht="36.75" customHeight="1" x14ac:dyDescent="0.25">
      <c r="A1296" s="7">
        <v>43196</v>
      </c>
      <c r="B1296" s="8" t="s">
        <v>58</v>
      </c>
      <c r="C1296" s="9" t="s">
        <v>1529</v>
      </c>
      <c r="D1296" s="10" t="s">
        <v>1215</v>
      </c>
      <c r="E1296" s="11" t="s">
        <v>1203</v>
      </c>
      <c r="F1296" s="12">
        <v>883919.12</v>
      </c>
      <c r="G1296" s="13">
        <v>43281</v>
      </c>
    </row>
    <row r="1297" spans="1:7" ht="36.75" customHeight="1" x14ac:dyDescent="0.25">
      <c r="A1297" s="7">
        <v>43196</v>
      </c>
      <c r="B1297" s="8" t="s">
        <v>78</v>
      </c>
      <c r="C1297" s="9" t="s">
        <v>1550</v>
      </c>
      <c r="D1297" s="10" t="s">
        <v>1215</v>
      </c>
      <c r="E1297" s="11" t="s">
        <v>1203</v>
      </c>
      <c r="F1297" s="12">
        <v>778912.1</v>
      </c>
      <c r="G1297" s="13">
        <v>43281</v>
      </c>
    </row>
    <row r="1298" spans="1:7" ht="36.75" customHeight="1" x14ac:dyDescent="0.25">
      <c r="A1298" s="7">
        <v>43196</v>
      </c>
      <c r="B1298" s="8" t="s">
        <v>131</v>
      </c>
      <c r="C1298" s="9" t="s">
        <v>1592</v>
      </c>
      <c r="D1298" s="10" t="s">
        <v>1238</v>
      </c>
      <c r="E1298" s="11" t="s">
        <v>1203</v>
      </c>
      <c r="F1298" s="12">
        <v>630024.16</v>
      </c>
      <c r="G1298" s="13">
        <v>43281</v>
      </c>
    </row>
    <row r="1299" spans="1:7" ht="36.75" customHeight="1" x14ac:dyDescent="0.25">
      <c r="A1299" s="7">
        <v>43196</v>
      </c>
      <c r="B1299" s="8" t="s">
        <v>144</v>
      </c>
      <c r="C1299" s="9" t="s">
        <v>1553</v>
      </c>
      <c r="D1299" s="10" t="s">
        <v>1215</v>
      </c>
      <c r="E1299" s="11" t="s">
        <v>1203</v>
      </c>
      <c r="F1299" s="12">
        <v>1022892.44</v>
      </c>
      <c r="G1299" s="13">
        <v>43281</v>
      </c>
    </row>
    <row r="1300" spans="1:7" ht="36.75" customHeight="1" x14ac:dyDescent="0.25">
      <c r="A1300" s="7">
        <v>43196</v>
      </c>
      <c r="B1300" s="8" t="s">
        <v>179</v>
      </c>
      <c r="C1300" s="9" t="s">
        <v>1585</v>
      </c>
      <c r="D1300" s="10" t="s">
        <v>1215</v>
      </c>
      <c r="E1300" s="11" t="s">
        <v>1203</v>
      </c>
      <c r="F1300" s="12">
        <v>595180.19999999995</v>
      </c>
      <c r="G1300" s="13">
        <v>43281</v>
      </c>
    </row>
    <row r="1301" spans="1:7" ht="36.75" customHeight="1" x14ac:dyDescent="0.25">
      <c r="A1301" s="7">
        <v>43196</v>
      </c>
      <c r="B1301" s="8" t="s">
        <v>185</v>
      </c>
      <c r="C1301" s="9" t="s">
        <v>1635</v>
      </c>
      <c r="D1301" s="10" t="s">
        <v>1215</v>
      </c>
      <c r="E1301" s="11" t="s">
        <v>1203</v>
      </c>
      <c r="F1301" s="12">
        <v>249793.02</v>
      </c>
      <c r="G1301" s="13">
        <v>43281</v>
      </c>
    </row>
    <row r="1302" spans="1:7" ht="36.75" customHeight="1" x14ac:dyDescent="0.25">
      <c r="A1302" s="7">
        <v>43196</v>
      </c>
      <c r="B1302" s="8" t="s">
        <v>215</v>
      </c>
      <c r="C1302" s="9" t="s">
        <v>1657</v>
      </c>
      <c r="D1302" s="10" t="s">
        <v>1255</v>
      </c>
      <c r="E1302" s="11" t="s">
        <v>1203</v>
      </c>
      <c r="F1302" s="12">
        <v>373682.4</v>
      </c>
      <c r="G1302" s="13">
        <v>43281</v>
      </c>
    </row>
    <row r="1303" spans="1:7" ht="36.75" customHeight="1" x14ac:dyDescent="0.25">
      <c r="A1303" s="7">
        <v>43196</v>
      </c>
      <c r="B1303" s="8" t="s">
        <v>245</v>
      </c>
      <c r="C1303" s="9" t="s">
        <v>1482</v>
      </c>
      <c r="D1303" s="10" t="s">
        <v>1214</v>
      </c>
      <c r="E1303" s="11" t="s">
        <v>1203</v>
      </c>
      <c r="F1303" s="12">
        <v>1096760.44</v>
      </c>
      <c r="G1303" s="13">
        <v>43281</v>
      </c>
    </row>
    <row r="1304" spans="1:7" ht="36.75" customHeight="1" x14ac:dyDescent="0.25">
      <c r="A1304" s="7">
        <v>43196</v>
      </c>
      <c r="B1304" s="8" t="s">
        <v>335</v>
      </c>
      <c r="C1304" s="9" t="s">
        <v>1729</v>
      </c>
      <c r="D1304" s="10" t="s">
        <v>1215</v>
      </c>
      <c r="E1304" s="11" t="s">
        <v>1203</v>
      </c>
      <c r="F1304" s="12">
        <v>816027.82</v>
      </c>
      <c r="G1304" s="13">
        <v>43281</v>
      </c>
    </row>
    <row r="1305" spans="1:7" ht="36.75" customHeight="1" x14ac:dyDescent="0.25">
      <c r="A1305" s="7">
        <v>43196</v>
      </c>
      <c r="B1305" s="8" t="s">
        <v>337</v>
      </c>
      <c r="C1305" s="9" t="s">
        <v>1548</v>
      </c>
      <c r="D1305" s="10" t="s">
        <v>1215</v>
      </c>
      <c r="E1305" s="11" t="s">
        <v>1203</v>
      </c>
      <c r="F1305" s="12">
        <v>472693.84</v>
      </c>
      <c r="G1305" s="13">
        <v>43281</v>
      </c>
    </row>
    <row r="1306" spans="1:7" ht="36.75" customHeight="1" x14ac:dyDescent="0.25">
      <c r="A1306" s="7">
        <v>43196</v>
      </c>
      <c r="B1306" s="8" t="s">
        <v>338</v>
      </c>
      <c r="C1306" s="9" t="s">
        <v>1733</v>
      </c>
      <c r="D1306" s="10" t="s">
        <v>1213</v>
      </c>
      <c r="E1306" s="11" t="s">
        <v>1203</v>
      </c>
      <c r="F1306" s="12">
        <v>677157.23</v>
      </c>
      <c r="G1306" s="13">
        <v>43281</v>
      </c>
    </row>
    <row r="1307" spans="1:7" ht="36.75" customHeight="1" x14ac:dyDescent="0.25">
      <c r="A1307" s="7">
        <v>43196</v>
      </c>
      <c r="B1307" s="8" t="s">
        <v>369</v>
      </c>
      <c r="C1307" s="9" t="s">
        <v>1676</v>
      </c>
      <c r="D1307" s="10" t="s">
        <v>1225</v>
      </c>
      <c r="E1307" s="11" t="s">
        <v>1203</v>
      </c>
      <c r="F1307" s="12">
        <f>11464*47.2</f>
        <v>541100.80000000005</v>
      </c>
      <c r="G1307" s="13">
        <v>43281</v>
      </c>
    </row>
    <row r="1308" spans="1:7" ht="36.75" customHeight="1" x14ac:dyDescent="0.25">
      <c r="A1308" s="7">
        <v>43196</v>
      </c>
      <c r="B1308" s="8" t="s">
        <v>371</v>
      </c>
      <c r="C1308" s="9" t="s">
        <v>1517</v>
      </c>
      <c r="D1308" s="10" t="s">
        <v>1220</v>
      </c>
      <c r="E1308" s="11" t="s">
        <v>1203</v>
      </c>
      <c r="F1308" s="12">
        <f>15810*47.2</f>
        <v>746232</v>
      </c>
      <c r="G1308" s="13">
        <v>43281</v>
      </c>
    </row>
    <row r="1309" spans="1:7" ht="36.75" customHeight="1" x14ac:dyDescent="0.25">
      <c r="A1309" s="7">
        <v>43196</v>
      </c>
      <c r="B1309" s="8" t="s">
        <v>372</v>
      </c>
      <c r="C1309" s="9" t="s">
        <v>1717</v>
      </c>
      <c r="D1309" s="10" t="s">
        <v>1249</v>
      </c>
      <c r="E1309" s="11" t="s">
        <v>1203</v>
      </c>
      <c r="F1309" s="12">
        <v>377255.47</v>
      </c>
      <c r="G1309" s="13">
        <v>43281</v>
      </c>
    </row>
    <row r="1310" spans="1:7" ht="36.75" customHeight="1" x14ac:dyDescent="0.25">
      <c r="A1310" s="7">
        <v>43196</v>
      </c>
      <c r="B1310" s="8" t="s">
        <v>397</v>
      </c>
      <c r="C1310" s="9" t="s">
        <v>1560</v>
      </c>
      <c r="D1310" s="10" t="s">
        <v>1216</v>
      </c>
      <c r="E1310" s="11" t="s">
        <v>1203</v>
      </c>
      <c r="F1310" s="12">
        <v>2563352.5</v>
      </c>
      <c r="G1310" s="13">
        <v>43281</v>
      </c>
    </row>
    <row r="1311" spans="1:7" ht="36.75" customHeight="1" x14ac:dyDescent="0.25">
      <c r="A1311" s="7">
        <v>43196</v>
      </c>
      <c r="B1311" s="8" t="s">
        <v>400</v>
      </c>
      <c r="C1311" s="9" t="s">
        <v>1464</v>
      </c>
      <c r="D1311" s="10" t="s">
        <v>1215</v>
      </c>
      <c r="E1311" s="11" t="s">
        <v>1203</v>
      </c>
      <c r="F1311" s="12">
        <v>481723.2</v>
      </c>
      <c r="G1311" s="13">
        <v>43281</v>
      </c>
    </row>
    <row r="1312" spans="1:7" ht="36.75" customHeight="1" x14ac:dyDescent="0.25">
      <c r="A1312" s="7">
        <v>43196</v>
      </c>
      <c r="B1312" s="8" t="s">
        <v>401</v>
      </c>
      <c r="C1312" s="9" t="s">
        <v>1488</v>
      </c>
      <c r="D1312" s="10" t="s">
        <v>1213</v>
      </c>
      <c r="E1312" s="11" t="s">
        <v>1203</v>
      </c>
      <c r="F1312" s="12">
        <v>971111.63</v>
      </c>
      <c r="G1312" s="13">
        <v>43281</v>
      </c>
    </row>
    <row r="1313" spans="1:7" ht="36.75" customHeight="1" x14ac:dyDescent="0.25">
      <c r="A1313" s="7">
        <v>43196</v>
      </c>
      <c r="B1313" s="8" t="s">
        <v>416</v>
      </c>
      <c r="C1313" s="9" t="s">
        <v>1561</v>
      </c>
      <c r="D1313" s="10" t="s">
        <v>1243</v>
      </c>
      <c r="E1313" s="11" t="s">
        <v>1203</v>
      </c>
      <c r="F1313" s="12">
        <v>147386.01</v>
      </c>
      <c r="G1313" s="13">
        <v>43281</v>
      </c>
    </row>
    <row r="1314" spans="1:7" ht="36.75" customHeight="1" x14ac:dyDescent="0.25">
      <c r="A1314" s="7">
        <v>43196</v>
      </c>
      <c r="B1314" s="8" t="s">
        <v>427</v>
      </c>
      <c r="C1314" s="9" t="s">
        <v>1807</v>
      </c>
      <c r="D1314" s="10" t="s">
        <v>1214</v>
      </c>
      <c r="E1314" s="11" t="s">
        <v>1203</v>
      </c>
      <c r="F1314" s="12">
        <v>1258169.1000000001</v>
      </c>
      <c r="G1314" s="13">
        <v>43281</v>
      </c>
    </row>
    <row r="1315" spans="1:7" ht="36.75" customHeight="1" x14ac:dyDescent="0.25">
      <c r="A1315" s="7">
        <v>43196</v>
      </c>
      <c r="B1315" s="8" t="s">
        <v>427</v>
      </c>
      <c r="C1315" s="9" t="s">
        <v>1808</v>
      </c>
      <c r="D1315" s="10" t="s">
        <v>1227</v>
      </c>
      <c r="E1315" s="11" t="s">
        <v>1203</v>
      </c>
      <c r="F1315" s="12">
        <v>1312501.02</v>
      </c>
      <c r="G1315" s="13">
        <v>43281</v>
      </c>
    </row>
    <row r="1316" spans="1:7" ht="36.75" customHeight="1" x14ac:dyDescent="0.25">
      <c r="A1316" s="7">
        <v>43196</v>
      </c>
      <c r="B1316" s="8" t="s">
        <v>492</v>
      </c>
      <c r="C1316" s="9" t="s">
        <v>1615</v>
      </c>
      <c r="D1316" s="10" t="s">
        <v>1227</v>
      </c>
      <c r="E1316" s="11" t="s">
        <v>1203</v>
      </c>
      <c r="F1316" s="12">
        <f>41865*50.74</f>
        <v>2124230.1</v>
      </c>
      <c r="G1316" s="13">
        <v>43281</v>
      </c>
    </row>
    <row r="1317" spans="1:7" ht="36.75" customHeight="1" x14ac:dyDescent="0.25">
      <c r="A1317" s="7">
        <v>43196</v>
      </c>
      <c r="B1317" s="8" t="s">
        <v>524</v>
      </c>
      <c r="C1317" s="9" t="s">
        <v>1850</v>
      </c>
      <c r="D1317" s="10" t="s">
        <v>1215</v>
      </c>
      <c r="E1317" s="11" t="s">
        <v>1203</v>
      </c>
      <c r="F1317" s="12">
        <v>360710.66</v>
      </c>
      <c r="G1317" s="13">
        <v>43281</v>
      </c>
    </row>
    <row r="1318" spans="1:7" ht="36.75" customHeight="1" x14ac:dyDescent="0.25">
      <c r="A1318" s="7">
        <v>43196</v>
      </c>
      <c r="B1318" s="8" t="s">
        <v>533</v>
      </c>
      <c r="C1318" s="9" t="s">
        <v>1857</v>
      </c>
      <c r="D1318" s="10" t="s">
        <v>1215</v>
      </c>
      <c r="E1318" s="11" t="s">
        <v>1203</v>
      </c>
      <c r="F1318" s="12">
        <v>448490.86</v>
      </c>
      <c r="G1318" s="13">
        <v>43281</v>
      </c>
    </row>
    <row r="1319" spans="1:7" ht="36.75" customHeight="1" x14ac:dyDescent="0.25">
      <c r="A1319" s="7">
        <v>43196</v>
      </c>
      <c r="B1319" s="8" t="s">
        <v>537</v>
      </c>
      <c r="C1319" s="9" t="s">
        <v>1492</v>
      </c>
      <c r="D1319" s="10" t="s">
        <v>1215</v>
      </c>
      <c r="E1319" s="11" t="s">
        <v>1203</v>
      </c>
      <c r="F1319" s="12">
        <v>744457.28</v>
      </c>
      <c r="G1319" s="13">
        <v>43281</v>
      </c>
    </row>
    <row r="1320" spans="1:7" ht="36.75" customHeight="1" x14ac:dyDescent="0.25">
      <c r="A1320" s="7">
        <v>43196</v>
      </c>
      <c r="B1320" s="8" t="s">
        <v>553</v>
      </c>
      <c r="C1320" s="9" t="s">
        <v>1548</v>
      </c>
      <c r="D1320" s="10" t="s">
        <v>1219</v>
      </c>
      <c r="E1320" s="11" t="s">
        <v>1203</v>
      </c>
      <c r="F1320" s="12">
        <v>514338.4</v>
      </c>
      <c r="G1320" s="13">
        <v>43281</v>
      </c>
    </row>
    <row r="1321" spans="1:7" ht="36.75" customHeight="1" x14ac:dyDescent="0.25">
      <c r="A1321" s="7">
        <v>43196</v>
      </c>
      <c r="B1321" s="8" t="s">
        <v>581</v>
      </c>
      <c r="C1321" s="9" t="s">
        <v>1885</v>
      </c>
      <c r="D1321" s="10" t="s">
        <v>1213</v>
      </c>
      <c r="E1321" s="11" t="s">
        <v>1203</v>
      </c>
      <c r="F1321" s="12">
        <v>1267338.73</v>
      </c>
      <c r="G1321" s="13">
        <v>43281</v>
      </c>
    </row>
    <row r="1322" spans="1:7" ht="36.75" customHeight="1" x14ac:dyDescent="0.25">
      <c r="A1322" s="7">
        <v>43196</v>
      </c>
      <c r="B1322" s="8" t="s">
        <v>582</v>
      </c>
      <c r="C1322" s="9" t="s">
        <v>1887</v>
      </c>
      <c r="D1322" s="10" t="s">
        <v>1234</v>
      </c>
      <c r="E1322" s="11" t="s">
        <v>1203</v>
      </c>
      <c r="F1322" s="12">
        <v>379730.19</v>
      </c>
      <c r="G1322" s="13">
        <v>43281</v>
      </c>
    </row>
    <row r="1323" spans="1:7" ht="36.75" customHeight="1" x14ac:dyDescent="0.25">
      <c r="A1323" s="7">
        <v>43196</v>
      </c>
      <c r="B1323" s="8" t="s">
        <v>582</v>
      </c>
      <c r="C1323" s="9" t="s">
        <v>1602</v>
      </c>
      <c r="D1323" s="10" t="s">
        <v>1289</v>
      </c>
      <c r="E1323" s="11" t="s">
        <v>1203</v>
      </c>
      <c r="F1323" s="12">
        <v>428269.54</v>
      </c>
      <c r="G1323" s="13">
        <v>43281</v>
      </c>
    </row>
    <row r="1324" spans="1:7" ht="36.75" customHeight="1" x14ac:dyDescent="0.25">
      <c r="A1324" s="7">
        <v>43196</v>
      </c>
      <c r="B1324" s="8" t="s">
        <v>582</v>
      </c>
      <c r="C1324" s="9" t="s">
        <v>1680</v>
      </c>
      <c r="D1324" s="10" t="s">
        <v>1231</v>
      </c>
      <c r="E1324" s="11" t="s">
        <v>1203</v>
      </c>
      <c r="F1324" s="12">
        <v>680771.06</v>
      </c>
      <c r="G1324" s="13">
        <v>43281</v>
      </c>
    </row>
    <row r="1325" spans="1:7" ht="36.75" customHeight="1" x14ac:dyDescent="0.25">
      <c r="A1325" s="7">
        <v>43196</v>
      </c>
      <c r="B1325" s="8" t="s">
        <v>583</v>
      </c>
      <c r="C1325" s="9" t="s">
        <v>1499</v>
      </c>
      <c r="D1325" s="10" t="s">
        <v>1215</v>
      </c>
      <c r="E1325" s="11" t="s">
        <v>1203</v>
      </c>
      <c r="F1325" s="12">
        <v>807780.8</v>
      </c>
      <c r="G1325" s="13">
        <v>43281</v>
      </c>
    </row>
    <row r="1326" spans="1:7" ht="36.75" customHeight="1" x14ac:dyDescent="0.25">
      <c r="A1326" s="7">
        <v>43196</v>
      </c>
      <c r="B1326" s="8" t="s">
        <v>589</v>
      </c>
      <c r="C1326" s="9" t="s">
        <v>1677</v>
      </c>
      <c r="D1326" s="10" t="s">
        <v>1227</v>
      </c>
      <c r="E1326" s="11" t="s">
        <v>1203</v>
      </c>
      <c r="F1326" s="12">
        <v>1469841.04</v>
      </c>
      <c r="G1326" s="13">
        <v>43281</v>
      </c>
    </row>
    <row r="1327" spans="1:7" ht="36.75" customHeight="1" x14ac:dyDescent="0.25">
      <c r="A1327" s="7">
        <v>43196</v>
      </c>
      <c r="B1327" s="8" t="s">
        <v>591</v>
      </c>
      <c r="C1327" s="9" t="s">
        <v>1892</v>
      </c>
      <c r="D1327" s="10" t="s">
        <v>1262</v>
      </c>
      <c r="E1327" s="11" t="s">
        <v>1203</v>
      </c>
      <c r="F1327" s="12">
        <v>885283.2</v>
      </c>
      <c r="G1327" s="13">
        <v>43281</v>
      </c>
    </row>
    <row r="1328" spans="1:7" ht="36.75" customHeight="1" x14ac:dyDescent="0.25">
      <c r="A1328" s="7">
        <v>43196</v>
      </c>
      <c r="B1328" s="8" t="s">
        <v>681</v>
      </c>
      <c r="C1328" s="9" t="s">
        <v>1763</v>
      </c>
      <c r="D1328" s="10" t="s">
        <v>1213</v>
      </c>
      <c r="E1328" s="11" t="s">
        <v>1203</v>
      </c>
      <c r="F1328" s="12">
        <v>920140.28</v>
      </c>
      <c r="G1328" s="13">
        <v>43281</v>
      </c>
    </row>
    <row r="1329" spans="1:7" ht="36.75" customHeight="1" x14ac:dyDescent="0.25">
      <c r="A1329" s="7">
        <v>43196</v>
      </c>
      <c r="B1329" s="8" t="s">
        <v>709</v>
      </c>
      <c r="C1329" s="9" t="s">
        <v>1975</v>
      </c>
      <c r="D1329" s="10" t="s">
        <v>1214</v>
      </c>
      <c r="E1329" s="11" t="s">
        <v>1203</v>
      </c>
      <c r="F1329" s="12">
        <v>964431.7</v>
      </c>
      <c r="G1329" s="13">
        <v>43281</v>
      </c>
    </row>
    <row r="1330" spans="1:7" ht="36.75" customHeight="1" x14ac:dyDescent="0.25">
      <c r="A1330" s="7">
        <v>43196</v>
      </c>
      <c r="B1330" s="8" t="s">
        <v>712</v>
      </c>
      <c r="C1330" s="9" t="s">
        <v>1577</v>
      </c>
      <c r="D1330" s="10" t="s">
        <v>1214</v>
      </c>
      <c r="E1330" s="11" t="s">
        <v>1203</v>
      </c>
      <c r="F1330" s="12">
        <v>755315.64</v>
      </c>
      <c r="G1330" s="13">
        <v>43281</v>
      </c>
    </row>
    <row r="1331" spans="1:7" ht="36.75" customHeight="1" x14ac:dyDescent="0.25">
      <c r="A1331" s="7">
        <v>43196</v>
      </c>
      <c r="B1331" s="8" t="s">
        <v>712</v>
      </c>
      <c r="C1331" s="9" t="s">
        <v>1978</v>
      </c>
      <c r="D1331" s="10" t="s">
        <v>1234</v>
      </c>
      <c r="E1331" s="11" t="s">
        <v>1203</v>
      </c>
      <c r="F1331" s="12">
        <v>865851.48</v>
      </c>
      <c r="G1331" s="13">
        <v>43281</v>
      </c>
    </row>
    <row r="1332" spans="1:7" ht="36.75" customHeight="1" x14ac:dyDescent="0.25">
      <c r="A1332" s="7">
        <v>43196</v>
      </c>
      <c r="B1332" s="8" t="s">
        <v>724</v>
      </c>
      <c r="C1332" s="9" t="s">
        <v>1993</v>
      </c>
      <c r="D1332" s="10" t="s">
        <v>1220</v>
      </c>
      <c r="E1332" s="11" t="s">
        <v>1203</v>
      </c>
      <c r="F1332" s="12">
        <v>764734.4</v>
      </c>
      <c r="G1332" s="13">
        <v>43281</v>
      </c>
    </row>
    <row r="1333" spans="1:7" ht="36.75" customHeight="1" x14ac:dyDescent="0.25">
      <c r="A1333" s="7">
        <v>43196</v>
      </c>
      <c r="B1333" s="8" t="s">
        <v>729</v>
      </c>
      <c r="C1333" s="9" t="s">
        <v>2003</v>
      </c>
      <c r="D1333" s="10" t="s">
        <v>1228</v>
      </c>
      <c r="E1333" s="11" t="s">
        <v>1203</v>
      </c>
      <c r="F1333" s="12">
        <v>190876.12</v>
      </c>
      <c r="G1333" s="13">
        <v>43281</v>
      </c>
    </row>
    <row r="1334" spans="1:7" ht="36.75" customHeight="1" x14ac:dyDescent="0.25">
      <c r="A1334" s="7">
        <v>43196</v>
      </c>
      <c r="B1334" s="8" t="s">
        <v>729</v>
      </c>
      <c r="C1334" s="9" t="s">
        <v>1747</v>
      </c>
      <c r="D1334" s="10" t="s">
        <v>1259</v>
      </c>
      <c r="E1334" s="11" t="s">
        <v>1203</v>
      </c>
      <c r="F1334" s="12">
        <v>520310.02</v>
      </c>
      <c r="G1334" s="13">
        <v>43281</v>
      </c>
    </row>
    <row r="1335" spans="1:7" ht="36.75" customHeight="1" x14ac:dyDescent="0.25">
      <c r="A1335" s="7">
        <v>43196</v>
      </c>
      <c r="B1335" s="8" t="s">
        <v>741</v>
      </c>
      <c r="C1335" s="9" t="s">
        <v>2028</v>
      </c>
      <c r="D1335" s="10" t="s">
        <v>1269</v>
      </c>
      <c r="E1335" s="11" t="s">
        <v>1203</v>
      </c>
      <c r="F1335" s="12">
        <v>591694.56999999995</v>
      </c>
      <c r="G1335" s="13">
        <v>43281</v>
      </c>
    </row>
    <row r="1336" spans="1:7" ht="36.75" customHeight="1" x14ac:dyDescent="0.25">
      <c r="A1336" s="7">
        <v>43196</v>
      </c>
      <c r="B1336" s="8" t="s">
        <v>748</v>
      </c>
      <c r="C1336" s="9" t="s">
        <v>2038</v>
      </c>
      <c r="D1336" s="10" t="s">
        <v>1312</v>
      </c>
      <c r="E1336" s="11" t="s">
        <v>1203</v>
      </c>
      <c r="F1336" s="12">
        <v>806253.88</v>
      </c>
      <c r="G1336" s="13">
        <v>43281</v>
      </c>
    </row>
    <row r="1337" spans="1:7" ht="36.75" customHeight="1" x14ac:dyDescent="0.25">
      <c r="A1337" s="7">
        <v>43196</v>
      </c>
      <c r="B1337" s="8" t="s">
        <v>776</v>
      </c>
      <c r="C1337" s="9" t="s">
        <v>1724</v>
      </c>
      <c r="D1337" s="10" t="s">
        <v>1275</v>
      </c>
      <c r="E1337" s="11" t="s">
        <v>1203</v>
      </c>
      <c r="F1337" s="12">
        <v>430983.62</v>
      </c>
      <c r="G1337" s="13">
        <v>43281</v>
      </c>
    </row>
    <row r="1338" spans="1:7" ht="36.75" customHeight="1" x14ac:dyDescent="0.25">
      <c r="A1338" s="7">
        <v>43196</v>
      </c>
      <c r="B1338" s="8" t="s">
        <v>794</v>
      </c>
      <c r="C1338" s="9" t="s">
        <v>1549</v>
      </c>
      <c r="D1338" s="10" t="s">
        <v>1215</v>
      </c>
      <c r="E1338" s="11" t="s">
        <v>1203</v>
      </c>
      <c r="F1338" s="12">
        <v>216000.18</v>
      </c>
      <c r="G1338" s="13">
        <v>43281</v>
      </c>
    </row>
    <row r="1339" spans="1:7" ht="36.75" customHeight="1" x14ac:dyDescent="0.25">
      <c r="A1339" s="7">
        <v>43196</v>
      </c>
      <c r="B1339" s="8" t="s">
        <v>873</v>
      </c>
      <c r="C1339" s="9" t="s">
        <v>1623</v>
      </c>
      <c r="D1339" s="10" t="s">
        <v>1240</v>
      </c>
      <c r="E1339" s="11" t="s">
        <v>1203</v>
      </c>
      <c r="F1339" s="12">
        <v>516472.69</v>
      </c>
      <c r="G1339" s="13">
        <v>43281</v>
      </c>
    </row>
    <row r="1340" spans="1:7" ht="36.75" customHeight="1" x14ac:dyDescent="0.25">
      <c r="A1340" s="7">
        <v>43196</v>
      </c>
      <c r="B1340" s="8" t="s">
        <v>885</v>
      </c>
      <c r="C1340" s="9" t="s">
        <v>2114</v>
      </c>
      <c r="D1340" s="10" t="s">
        <v>1222</v>
      </c>
      <c r="E1340" s="11" t="s">
        <v>1203</v>
      </c>
      <c r="F1340" s="12">
        <v>906523.20000000007</v>
      </c>
      <c r="G1340" s="13">
        <v>43281</v>
      </c>
    </row>
    <row r="1341" spans="1:7" ht="36.75" customHeight="1" x14ac:dyDescent="0.25">
      <c r="A1341" s="7">
        <v>43197</v>
      </c>
      <c r="B1341" s="8" t="s">
        <v>76</v>
      </c>
      <c r="C1341" s="9" t="s">
        <v>1518</v>
      </c>
      <c r="D1341" s="10" t="s">
        <v>1214</v>
      </c>
      <c r="E1341" s="11" t="s">
        <v>1203</v>
      </c>
      <c r="F1341" s="12">
        <v>1394617.22</v>
      </c>
      <c r="G1341" s="13">
        <v>43281</v>
      </c>
    </row>
    <row r="1342" spans="1:7" ht="36.75" customHeight="1" x14ac:dyDescent="0.25">
      <c r="A1342" s="7">
        <v>43199</v>
      </c>
      <c r="B1342" s="8" t="s">
        <v>56</v>
      </c>
      <c r="C1342" s="9" t="s">
        <v>1524</v>
      </c>
      <c r="D1342" s="10" t="s">
        <v>1215</v>
      </c>
      <c r="E1342" s="11" t="s">
        <v>1203</v>
      </c>
      <c r="F1342" s="12">
        <v>1774329.42</v>
      </c>
      <c r="G1342" s="13">
        <v>43281</v>
      </c>
    </row>
    <row r="1343" spans="1:7" ht="36.75" customHeight="1" x14ac:dyDescent="0.25">
      <c r="A1343" s="7">
        <v>43199</v>
      </c>
      <c r="B1343" s="8" t="s">
        <v>89</v>
      </c>
      <c r="C1343" s="9" t="s">
        <v>1546</v>
      </c>
      <c r="D1343" s="10" t="s">
        <v>1221</v>
      </c>
      <c r="E1343" s="11" t="s">
        <v>1203</v>
      </c>
      <c r="F1343" s="12">
        <v>23800373.530000001</v>
      </c>
      <c r="G1343" s="13">
        <v>43281</v>
      </c>
    </row>
    <row r="1344" spans="1:7" ht="36.75" customHeight="1" x14ac:dyDescent="0.25">
      <c r="A1344" s="7">
        <v>43199</v>
      </c>
      <c r="B1344" s="8" t="s">
        <v>114</v>
      </c>
      <c r="C1344" s="9" t="s">
        <v>1579</v>
      </c>
      <c r="D1344" s="10" t="s">
        <v>1215</v>
      </c>
      <c r="E1344" s="11" t="s">
        <v>1203</v>
      </c>
      <c r="F1344" s="12">
        <v>1881126.5</v>
      </c>
      <c r="G1344" s="13">
        <v>43281</v>
      </c>
    </row>
    <row r="1345" spans="1:7" ht="36.75" customHeight="1" x14ac:dyDescent="0.25">
      <c r="A1345" s="7">
        <v>43199</v>
      </c>
      <c r="B1345" s="8" t="s">
        <v>126</v>
      </c>
      <c r="C1345" s="9" t="s">
        <v>1765</v>
      </c>
      <c r="D1345" s="10" t="s">
        <v>1244</v>
      </c>
      <c r="E1345" s="11" t="s">
        <v>1203</v>
      </c>
      <c r="F1345" s="12">
        <v>376202.49</v>
      </c>
      <c r="G1345" s="13">
        <v>43281</v>
      </c>
    </row>
    <row r="1346" spans="1:7" ht="36.75" customHeight="1" x14ac:dyDescent="0.25">
      <c r="A1346" s="7">
        <v>43199</v>
      </c>
      <c r="B1346" s="8" t="s">
        <v>179</v>
      </c>
      <c r="C1346" s="9" t="s">
        <v>1521</v>
      </c>
      <c r="D1346" s="10" t="s">
        <v>1245</v>
      </c>
      <c r="E1346" s="11" t="s">
        <v>1203</v>
      </c>
      <c r="F1346" s="12">
        <v>295944</v>
      </c>
      <c r="G1346" s="13">
        <v>43281</v>
      </c>
    </row>
    <row r="1347" spans="1:7" ht="36.75" customHeight="1" x14ac:dyDescent="0.25">
      <c r="A1347" s="7">
        <v>43199</v>
      </c>
      <c r="B1347" s="8" t="s">
        <v>288</v>
      </c>
      <c r="C1347" s="9" t="s">
        <v>1528</v>
      </c>
      <c r="D1347" s="10" t="s">
        <v>1215</v>
      </c>
      <c r="E1347" s="11" t="s">
        <v>1203</v>
      </c>
      <c r="F1347" s="12">
        <v>307687.36</v>
      </c>
      <c r="G1347" s="13">
        <v>43281</v>
      </c>
    </row>
    <row r="1348" spans="1:7" ht="36.75" customHeight="1" x14ac:dyDescent="0.25">
      <c r="A1348" s="7">
        <v>43199</v>
      </c>
      <c r="B1348" s="8" t="s">
        <v>292</v>
      </c>
      <c r="C1348" s="9" t="s">
        <v>1652</v>
      </c>
      <c r="D1348" s="10" t="s">
        <v>1213</v>
      </c>
      <c r="E1348" s="11" t="s">
        <v>1203</v>
      </c>
      <c r="F1348" s="12">
        <v>1537060.21</v>
      </c>
      <c r="G1348" s="13">
        <v>43281</v>
      </c>
    </row>
    <row r="1349" spans="1:7" ht="36.75" customHeight="1" x14ac:dyDescent="0.25">
      <c r="A1349" s="7">
        <v>43199</v>
      </c>
      <c r="B1349" s="8" t="s">
        <v>302</v>
      </c>
      <c r="C1349" s="9" t="s">
        <v>1585</v>
      </c>
      <c r="D1349" s="10" t="s">
        <v>1215</v>
      </c>
      <c r="E1349" s="11" t="s">
        <v>1203</v>
      </c>
      <c r="F1349" s="12">
        <v>802500.3</v>
      </c>
      <c r="G1349" s="13">
        <v>43281</v>
      </c>
    </row>
    <row r="1350" spans="1:7" ht="36.75" customHeight="1" x14ac:dyDescent="0.25">
      <c r="A1350" s="7">
        <v>43199</v>
      </c>
      <c r="B1350" s="8" t="s">
        <v>353</v>
      </c>
      <c r="C1350" s="9" t="s">
        <v>1742</v>
      </c>
      <c r="D1350" s="10" t="s">
        <v>1216</v>
      </c>
      <c r="E1350" s="11" t="s">
        <v>1203</v>
      </c>
      <c r="F1350" s="12">
        <v>221176.38</v>
      </c>
      <c r="G1350" s="13">
        <v>43281</v>
      </c>
    </row>
    <row r="1351" spans="1:7" ht="36.75" customHeight="1" x14ac:dyDescent="0.25">
      <c r="A1351" s="7">
        <v>43199</v>
      </c>
      <c r="B1351" s="8" t="s">
        <v>387</v>
      </c>
      <c r="C1351" s="9" t="s">
        <v>1772</v>
      </c>
      <c r="D1351" s="10" t="s">
        <v>1214</v>
      </c>
      <c r="E1351" s="11" t="s">
        <v>1203</v>
      </c>
      <c r="F1351" s="12">
        <v>404128.76</v>
      </c>
      <c r="G1351" s="13">
        <v>43281</v>
      </c>
    </row>
    <row r="1352" spans="1:7" ht="36.75" customHeight="1" x14ac:dyDescent="0.25">
      <c r="A1352" s="7">
        <v>43199</v>
      </c>
      <c r="B1352" s="8" t="s">
        <v>389</v>
      </c>
      <c r="C1352" s="9" t="s">
        <v>1538</v>
      </c>
      <c r="D1352" s="10" t="s">
        <v>1214</v>
      </c>
      <c r="E1352" s="11" t="s">
        <v>1203</v>
      </c>
      <c r="F1352" s="12">
        <v>414113.92</v>
      </c>
      <c r="G1352" s="13">
        <v>43281</v>
      </c>
    </row>
    <row r="1353" spans="1:7" ht="36.75" customHeight="1" x14ac:dyDescent="0.25">
      <c r="A1353" s="7">
        <v>43199</v>
      </c>
      <c r="B1353" s="8" t="s">
        <v>392</v>
      </c>
      <c r="C1353" s="9" t="s">
        <v>1555</v>
      </c>
      <c r="D1353" s="10" t="s">
        <v>1215</v>
      </c>
      <c r="E1353" s="11" t="s">
        <v>1203</v>
      </c>
      <c r="F1353" s="12">
        <v>484668.48</v>
      </c>
      <c r="G1353" s="13">
        <v>43281</v>
      </c>
    </row>
    <row r="1354" spans="1:7" ht="36.75" customHeight="1" x14ac:dyDescent="0.25">
      <c r="A1354" s="7">
        <v>43199</v>
      </c>
      <c r="B1354" s="8" t="s">
        <v>415</v>
      </c>
      <c r="C1354" s="9" t="s">
        <v>1549</v>
      </c>
      <c r="D1354" s="10" t="s">
        <v>1215</v>
      </c>
      <c r="E1354" s="11" t="s">
        <v>1203</v>
      </c>
      <c r="F1354" s="12">
        <v>877010.22</v>
      </c>
      <c r="G1354" s="13">
        <v>43281</v>
      </c>
    </row>
    <row r="1355" spans="1:7" ht="36.75" customHeight="1" x14ac:dyDescent="0.25">
      <c r="A1355" s="7">
        <v>43199</v>
      </c>
      <c r="B1355" s="8" t="s">
        <v>436</v>
      </c>
      <c r="C1355" s="9" t="s">
        <v>1816</v>
      </c>
      <c r="D1355" s="10" t="s">
        <v>1215</v>
      </c>
      <c r="E1355" s="11" t="s">
        <v>1203</v>
      </c>
      <c r="F1355" s="12">
        <v>732001.2</v>
      </c>
      <c r="G1355" s="13">
        <v>43281</v>
      </c>
    </row>
    <row r="1356" spans="1:7" ht="36.75" customHeight="1" x14ac:dyDescent="0.25">
      <c r="A1356" s="7">
        <v>43199</v>
      </c>
      <c r="B1356" s="8" t="s">
        <v>437</v>
      </c>
      <c r="C1356" s="9" t="s">
        <v>1817</v>
      </c>
      <c r="D1356" s="10" t="s">
        <v>1215</v>
      </c>
      <c r="E1356" s="11" t="s">
        <v>1203</v>
      </c>
      <c r="F1356" s="12">
        <v>814394.7</v>
      </c>
      <c r="G1356" s="13">
        <v>43281</v>
      </c>
    </row>
    <row r="1357" spans="1:7" ht="36.75" customHeight="1" x14ac:dyDescent="0.25">
      <c r="A1357" s="7">
        <v>43199</v>
      </c>
      <c r="B1357" s="8" t="s">
        <v>455</v>
      </c>
      <c r="C1357" s="9" t="s">
        <v>1495</v>
      </c>
      <c r="D1357" s="10" t="s">
        <v>1215</v>
      </c>
      <c r="E1357" s="11" t="s">
        <v>1203</v>
      </c>
      <c r="F1357" s="12">
        <v>112845.75999999999</v>
      </c>
      <c r="G1357" s="13">
        <v>43281</v>
      </c>
    </row>
    <row r="1358" spans="1:7" ht="36.75" customHeight="1" x14ac:dyDescent="0.25">
      <c r="A1358" s="7">
        <v>43199</v>
      </c>
      <c r="B1358" s="8" t="s">
        <v>479</v>
      </c>
      <c r="C1358" s="9" t="s">
        <v>1527</v>
      </c>
      <c r="D1358" s="10" t="s">
        <v>1227</v>
      </c>
      <c r="E1358" s="11" t="s">
        <v>1203</v>
      </c>
      <c r="F1358" s="12">
        <v>1304327.1599999999</v>
      </c>
      <c r="G1358" s="13">
        <v>43281</v>
      </c>
    </row>
    <row r="1359" spans="1:7" ht="36.75" customHeight="1" x14ac:dyDescent="0.25">
      <c r="A1359" s="7">
        <v>43199</v>
      </c>
      <c r="B1359" s="8" t="s">
        <v>501</v>
      </c>
      <c r="C1359" s="9" t="s">
        <v>1811</v>
      </c>
      <c r="D1359" s="10" t="s">
        <v>1213</v>
      </c>
      <c r="E1359" s="11" t="s">
        <v>1203</v>
      </c>
      <c r="F1359" s="12">
        <v>970464.12</v>
      </c>
      <c r="G1359" s="13">
        <v>43281</v>
      </c>
    </row>
    <row r="1360" spans="1:7" ht="36.75" customHeight="1" x14ac:dyDescent="0.25">
      <c r="A1360" s="7">
        <v>43199</v>
      </c>
      <c r="B1360" s="8" t="s">
        <v>544</v>
      </c>
      <c r="C1360" s="9" t="s">
        <v>1493</v>
      </c>
      <c r="D1360" s="10" t="s">
        <v>1215</v>
      </c>
      <c r="E1360" s="11" t="s">
        <v>1203</v>
      </c>
      <c r="F1360" s="12">
        <v>1268574.3400000001</v>
      </c>
      <c r="G1360" s="13">
        <v>43281</v>
      </c>
    </row>
    <row r="1361" spans="1:7" ht="36.75" customHeight="1" x14ac:dyDescent="0.25">
      <c r="A1361" s="7">
        <v>43199</v>
      </c>
      <c r="B1361" s="8" t="s">
        <v>544</v>
      </c>
      <c r="C1361" s="9" t="s">
        <v>1515</v>
      </c>
      <c r="D1361" s="10" t="s">
        <v>1214</v>
      </c>
      <c r="E1361" s="11" t="s">
        <v>1203</v>
      </c>
      <c r="F1361" s="12">
        <v>1417818.38</v>
      </c>
      <c r="G1361" s="13">
        <v>43281</v>
      </c>
    </row>
    <row r="1362" spans="1:7" ht="36.75" customHeight="1" x14ac:dyDescent="0.25">
      <c r="A1362" s="7">
        <v>43199</v>
      </c>
      <c r="B1362" s="8" t="s">
        <v>611</v>
      </c>
      <c r="C1362" s="9" t="s">
        <v>1574</v>
      </c>
      <c r="D1362" s="10" t="s">
        <v>1215</v>
      </c>
      <c r="E1362" s="11" t="s">
        <v>1203</v>
      </c>
      <c r="F1362" s="12">
        <v>681538.5</v>
      </c>
      <c r="G1362" s="13">
        <v>43281</v>
      </c>
    </row>
    <row r="1363" spans="1:7" ht="36.75" customHeight="1" x14ac:dyDescent="0.25">
      <c r="A1363" s="7">
        <v>43199</v>
      </c>
      <c r="B1363" s="8" t="s">
        <v>635</v>
      </c>
      <c r="C1363" s="9" t="s">
        <v>1470</v>
      </c>
      <c r="D1363" s="10" t="s">
        <v>1216</v>
      </c>
      <c r="E1363" s="11" t="s">
        <v>1203</v>
      </c>
      <c r="F1363" s="12">
        <v>143721.19</v>
      </c>
      <c r="G1363" s="13">
        <v>43281</v>
      </c>
    </row>
    <row r="1364" spans="1:7" ht="36.75" customHeight="1" x14ac:dyDescent="0.25">
      <c r="A1364" s="7">
        <v>43199</v>
      </c>
      <c r="B1364" s="8" t="s">
        <v>647</v>
      </c>
      <c r="C1364" s="9" t="s">
        <v>1934</v>
      </c>
      <c r="D1364" s="10" t="s">
        <v>1302</v>
      </c>
      <c r="E1364" s="11" t="s">
        <v>1203</v>
      </c>
      <c r="F1364" s="12">
        <v>223067.12</v>
      </c>
      <c r="G1364" s="13">
        <v>43281</v>
      </c>
    </row>
    <row r="1365" spans="1:7" ht="36.75" customHeight="1" x14ac:dyDescent="0.25">
      <c r="A1365" s="7">
        <v>43199</v>
      </c>
      <c r="B1365" s="8" t="s">
        <v>676</v>
      </c>
      <c r="C1365" s="9" t="s">
        <v>1948</v>
      </c>
      <c r="D1365" s="10" t="s">
        <v>1228</v>
      </c>
      <c r="E1365" s="11" t="s">
        <v>1203</v>
      </c>
      <c r="F1365" s="12">
        <v>1269773.92</v>
      </c>
      <c r="G1365" s="13">
        <v>43281</v>
      </c>
    </row>
    <row r="1366" spans="1:7" ht="36.75" customHeight="1" x14ac:dyDescent="0.25">
      <c r="A1366" s="7">
        <v>43199</v>
      </c>
      <c r="B1366" s="8" t="s">
        <v>714</v>
      </c>
      <c r="C1366" s="9" t="s">
        <v>1980</v>
      </c>
      <c r="D1366" s="10" t="s">
        <v>1214</v>
      </c>
      <c r="E1366" s="11" t="s">
        <v>1203</v>
      </c>
      <c r="F1366" s="12">
        <v>461141.64</v>
      </c>
      <c r="G1366" s="13">
        <v>43281</v>
      </c>
    </row>
    <row r="1367" spans="1:7" ht="36.75" customHeight="1" x14ac:dyDescent="0.25">
      <c r="A1367" s="7">
        <v>43199</v>
      </c>
      <c r="B1367" s="8" t="s">
        <v>723</v>
      </c>
      <c r="C1367" s="9" t="s">
        <v>1465</v>
      </c>
      <c r="D1367" s="10" t="s">
        <v>1214</v>
      </c>
      <c r="E1367" s="11" t="s">
        <v>1203</v>
      </c>
      <c r="F1367" s="12">
        <v>700617.92</v>
      </c>
      <c r="G1367" s="13">
        <v>43281</v>
      </c>
    </row>
    <row r="1368" spans="1:7" ht="36.75" customHeight="1" x14ac:dyDescent="0.25">
      <c r="A1368" s="7">
        <v>43199</v>
      </c>
      <c r="B1368" s="8" t="s">
        <v>729</v>
      </c>
      <c r="C1368" s="9" t="s">
        <v>2007</v>
      </c>
      <c r="D1368" s="10" t="s">
        <v>1264</v>
      </c>
      <c r="E1368" s="11" t="s">
        <v>1203</v>
      </c>
      <c r="F1368" s="12">
        <v>296214.18</v>
      </c>
      <c r="G1368" s="13">
        <v>43281</v>
      </c>
    </row>
    <row r="1369" spans="1:7" ht="36.75" customHeight="1" x14ac:dyDescent="0.25">
      <c r="A1369" s="7">
        <v>43199</v>
      </c>
      <c r="B1369" s="8" t="s">
        <v>776</v>
      </c>
      <c r="C1369" s="9" t="s">
        <v>1623</v>
      </c>
      <c r="D1369" s="10" t="s">
        <v>1254</v>
      </c>
      <c r="E1369" s="11" t="s">
        <v>1203</v>
      </c>
      <c r="F1369" s="12">
        <v>640909.79</v>
      </c>
      <c r="G1369" s="13">
        <v>43281</v>
      </c>
    </row>
    <row r="1370" spans="1:7" ht="36.75" customHeight="1" x14ac:dyDescent="0.25">
      <c r="A1370" s="7">
        <v>43199</v>
      </c>
      <c r="B1370" s="8" t="s">
        <v>842</v>
      </c>
      <c r="C1370" s="9" t="s">
        <v>2091</v>
      </c>
      <c r="D1370" s="10" t="s">
        <v>1281</v>
      </c>
      <c r="E1370" s="11" t="s">
        <v>1203</v>
      </c>
      <c r="F1370" s="12">
        <v>634729.89</v>
      </c>
      <c r="G1370" s="13">
        <v>43281</v>
      </c>
    </row>
    <row r="1371" spans="1:7" ht="36.75" customHeight="1" x14ac:dyDescent="0.25">
      <c r="A1371" s="7">
        <v>43200</v>
      </c>
      <c r="B1371" s="8" t="s">
        <v>32</v>
      </c>
      <c r="C1371" s="9" t="s">
        <v>1490</v>
      </c>
      <c r="D1371" s="10" t="s">
        <v>1214</v>
      </c>
      <c r="E1371" s="11" t="s">
        <v>1203</v>
      </c>
      <c r="F1371" s="12">
        <v>442569.62</v>
      </c>
      <c r="G1371" s="13">
        <v>43281</v>
      </c>
    </row>
    <row r="1372" spans="1:7" ht="36.75" customHeight="1" x14ac:dyDescent="0.25">
      <c r="A1372" s="7">
        <v>43200</v>
      </c>
      <c r="B1372" s="8" t="s">
        <v>71</v>
      </c>
      <c r="C1372" s="9" t="s">
        <v>1470</v>
      </c>
      <c r="D1372" s="10" t="s">
        <v>1215</v>
      </c>
      <c r="E1372" s="11" t="s">
        <v>1203</v>
      </c>
      <c r="F1372" s="12">
        <v>483298.5</v>
      </c>
      <c r="G1372" s="13">
        <v>43281</v>
      </c>
    </row>
    <row r="1373" spans="1:7" ht="36.75" customHeight="1" x14ac:dyDescent="0.25">
      <c r="A1373" s="7">
        <v>43200</v>
      </c>
      <c r="B1373" s="8" t="s">
        <v>118</v>
      </c>
      <c r="C1373" s="9" t="s">
        <v>1582</v>
      </c>
      <c r="D1373" s="10" t="s">
        <v>1237</v>
      </c>
      <c r="E1373" s="11" t="s">
        <v>1203</v>
      </c>
      <c r="F1373" s="12">
        <v>1130186.3</v>
      </c>
      <c r="G1373" s="13">
        <v>43281</v>
      </c>
    </row>
    <row r="1374" spans="1:7" ht="36.75" customHeight="1" x14ac:dyDescent="0.25">
      <c r="A1374" s="7">
        <v>43200</v>
      </c>
      <c r="B1374" s="8" t="s">
        <v>235</v>
      </c>
      <c r="C1374" s="9" t="s">
        <v>1673</v>
      </c>
      <c r="D1374" s="10" t="s">
        <v>1215</v>
      </c>
      <c r="E1374" s="11" t="s">
        <v>1203</v>
      </c>
      <c r="F1374" s="12">
        <v>1179584.6399999999</v>
      </c>
      <c r="G1374" s="13">
        <v>43281</v>
      </c>
    </row>
    <row r="1375" spans="1:7" ht="36.75" customHeight="1" x14ac:dyDescent="0.25">
      <c r="A1375" s="7">
        <v>43200</v>
      </c>
      <c r="B1375" s="8" t="s">
        <v>259</v>
      </c>
      <c r="C1375" s="9" t="s">
        <v>1684</v>
      </c>
      <c r="D1375" s="10" t="s">
        <v>1227</v>
      </c>
      <c r="E1375" s="11" t="s">
        <v>1203</v>
      </c>
      <c r="F1375" s="12">
        <v>1112093.3600000001</v>
      </c>
      <c r="G1375" s="13">
        <v>43281</v>
      </c>
    </row>
    <row r="1376" spans="1:7" ht="36.75" customHeight="1" x14ac:dyDescent="0.25">
      <c r="A1376" s="7">
        <v>43200</v>
      </c>
      <c r="B1376" s="8" t="s">
        <v>269</v>
      </c>
      <c r="C1376" s="9" t="s">
        <v>1693</v>
      </c>
      <c r="D1376" s="10" t="s">
        <v>1215</v>
      </c>
      <c r="E1376" s="11" t="s">
        <v>1203</v>
      </c>
      <c r="F1376" s="12">
        <v>512981.4</v>
      </c>
      <c r="G1376" s="13">
        <v>43281</v>
      </c>
    </row>
    <row r="1377" spans="1:7" ht="36.75" customHeight="1" x14ac:dyDescent="0.25">
      <c r="A1377" s="7">
        <v>43200</v>
      </c>
      <c r="B1377" s="8" t="s">
        <v>274</v>
      </c>
      <c r="C1377" s="9" t="s">
        <v>1697</v>
      </c>
      <c r="D1377" s="10" t="s">
        <v>1216</v>
      </c>
      <c r="E1377" s="11" t="s">
        <v>1203</v>
      </c>
      <c r="F1377" s="12">
        <v>479965.46</v>
      </c>
      <c r="G1377" s="13">
        <v>43281</v>
      </c>
    </row>
    <row r="1378" spans="1:7" ht="36.75" customHeight="1" x14ac:dyDescent="0.25">
      <c r="A1378" s="7">
        <v>43200</v>
      </c>
      <c r="B1378" s="8" t="s">
        <v>287</v>
      </c>
      <c r="C1378" s="9" t="s">
        <v>1708</v>
      </c>
      <c r="D1378" s="10" t="s">
        <v>1254</v>
      </c>
      <c r="E1378" s="11" t="s">
        <v>1203</v>
      </c>
      <c r="F1378" s="12">
        <v>347031.56</v>
      </c>
      <c r="G1378" s="13">
        <v>43281</v>
      </c>
    </row>
    <row r="1379" spans="1:7" ht="36.75" customHeight="1" x14ac:dyDescent="0.25">
      <c r="A1379" s="7">
        <v>43200</v>
      </c>
      <c r="B1379" s="8" t="s">
        <v>312</v>
      </c>
      <c r="C1379" s="9" t="s">
        <v>1473</v>
      </c>
      <c r="D1379" s="10" t="s">
        <v>1215</v>
      </c>
      <c r="E1379" s="11" t="s">
        <v>1203</v>
      </c>
      <c r="F1379" s="12">
        <v>1213193.3999999999</v>
      </c>
      <c r="G1379" s="13">
        <v>43281</v>
      </c>
    </row>
    <row r="1380" spans="1:7" ht="36.75" customHeight="1" x14ac:dyDescent="0.25">
      <c r="A1380" s="7">
        <v>43200</v>
      </c>
      <c r="B1380" s="8" t="s">
        <v>320</v>
      </c>
      <c r="C1380" s="9" t="s">
        <v>1495</v>
      </c>
      <c r="D1380" s="10" t="s">
        <v>1215</v>
      </c>
      <c r="E1380" s="11" t="s">
        <v>1203</v>
      </c>
      <c r="F1380" s="12">
        <v>1056159</v>
      </c>
      <c r="G1380" s="13">
        <v>43281</v>
      </c>
    </row>
    <row r="1381" spans="1:7" ht="36.75" customHeight="1" x14ac:dyDescent="0.25">
      <c r="A1381" s="7">
        <v>43200</v>
      </c>
      <c r="B1381" s="8" t="s">
        <v>330</v>
      </c>
      <c r="C1381" s="9" t="s">
        <v>1471</v>
      </c>
      <c r="D1381" s="10" t="s">
        <v>1236</v>
      </c>
      <c r="E1381" s="11" t="s">
        <v>1203</v>
      </c>
      <c r="F1381" s="12">
        <v>376386.70199999999</v>
      </c>
      <c r="G1381" s="13">
        <v>43281</v>
      </c>
    </row>
    <row r="1382" spans="1:7" ht="36.75" customHeight="1" x14ac:dyDescent="0.25">
      <c r="A1382" s="7">
        <v>43200</v>
      </c>
      <c r="B1382" s="8" t="s">
        <v>353</v>
      </c>
      <c r="C1382" s="9" t="s">
        <v>1744</v>
      </c>
      <c r="D1382" s="10" t="s">
        <v>1215</v>
      </c>
      <c r="E1382" s="11" t="s">
        <v>1203</v>
      </c>
      <c r="F1382" s="12">
        <v>1349379.56</v>
      </c>
      <c r="G1382" s="13">
        <v>43281</v>
      </c>
    </row>
    <row r="1383" spans="1:7" ht="36.75" customHeight="1" x14ac:dyDescent="0.25">
      <c r="A1383" s="7">
        <v>43200</v>
      </c>
      <c r="B1383" s="8" t="s">
        <v>363</v>
      </c>
      <c r="C1383" s="9" t="s">
        <v>1755</v>
      </c>
      <c r="D1383" s="10" t="s">
        <v>1219</v>
      </c>
      <c r="E1383" s="11" t="s">
        <v>1203</v>
      </c>
      <c r="F1383" s="12">
        <v>1199352</v>
      </c>
      <c r="G1383" s="13">
        <v>43281</v>
      </c>
    </row>
    <row r="1384" spans="1:7" ht="36.75" customHeight="1" x14ac:dyDescent="0.25">
      <c r="A1384" s="7">
        <v>43200</v>
      </c>
      <c r="B1384" s="8" t="s">
        <v>409</v>
      </c>
      <c r="C1384" s="9" t="s">
        <v>1518</v>
      </c>
      <c r="D1384" s="10" t="s">
        <v>1214</v>
      </c>
      <c r="E1384" s="11" t="s">
        <v>1203</v>
      </c>
      <c r="F1384" s="12">
        <v>423543.3</v>
      </c>
      <c r="G1384" s="13">
        <v>43281</v>
      </c>
    </row>
    <row r="1385" spans="1:7" ht="36.75" customHeight="1" x14ac:dyDescent="0.25">
      <c r="A1385" s="7">
        <v>43200</v>
      </c>
      <c r="B1385" s="8" t="s">
        <v>410</v>
      </c>
      <c r="C1385" s="9" t="s">
        <v>1517</v>
      </c>
      <c r="D1385" s="10" t="s">
        <v>1220</v>
      </c>
      <c r="E1385" s="11" t="s">
        <v>1203</v>
      </c>
      <c r="F1385" s="12">
        <v>150048.79999999999</v>
      </c>
      <c r="G1385" s="13">
        <v>43281</v>
      </c>
    </row>
    <row r="1386" spans="1:7" ht="36.75" customHeight="1" x14ac:dyDescent="0.25">
      <c r="A1386" s="7">
        <v>43200</v>
      </c>
      <c r="B1386" s="8" t="s">
        <v>410</v>
      </c>
      <c r="C1386" s="9" t="s">
        <v>1534</v>
      </c>
      <c r="D1386" s="10" t="s">
        <v>1215</v>
      </c>
      <c r="E1386" s="11" t="s">
        <v>1203</v>
      </c>
      <c r="F1386" s="12">
        <v>590661.98</v>
      </c>
      <c r="G1386" s="13">
        <v>43281</v>
      </c>
    </row>
    <row r="1387" spans="1:7" ht="36.75" customHeight="1" x14ac:dyDescent="0.25">
      <c r="A1387" s="7">
        <v>43200</v>
      </c>
      <c r="B1387" s="8" t="s">
        <v>433</v>
      </c>
      <c r="C1387" s="9" t="s">
        <v>1464</v>
      </c>
      <c r="D1387" s="10" t="s">
        <v>1226</v>
      </c>
      <c r="E1387" s="11" t="s">
        <v>1203</v>
      </c>
      <c r="F1387" s="12">
        <v>328499.69</v>
      </c>
      <c r="G1387" s="13">
        <v>43281</v>
      </c>
    </row>
    <row r="1388" spans="1:7" ht="36.75" customHeight="1" x14ac:dyDescent="0.25">
      <c r="A1388" s="7">
        <v>43200</v>
      </c>
      <c r="B1388" s="8" t="s">
        <v>434</v>
      </c>
      <c r="C1388" s="9" t="s">
        <v>1762</v>
      </c>
      <c r="D1388" s="10" t="s">
        <v>1213</v>
      </c>
      <c r="E1388" s="11" t="s">
        <v>1203</v>
      </c>
      <c r="F1388" s="12">
        <v>1272150.48</v>
      </c>
      <c r="G1388" s="13">
        <v>43281</v>
      </c>
    </row>
    <row r="1389" spans="1:7" ht="36.75" customHeight="1" x14ac:dyDescent="0.25">
      <c r="A1389" s="7">
        <v>43200</v>
      </c>
      <c r="B1389" s="8" t="s">
        <v>474</v>
      </c>
      <c r="C1389" s="9" t="s">
        <v>1608</v>
      </c>
      <c r="D1389" s="10" t="s">
        <v>1214</v>
      </c>
      <c r="E1389" s="11" t="s">
        <v>1203</v>
      </c>
      <c r="F1389" s="12">
        <v>1634207.96</v>
      </c>
      <c r="G1389" s="13">
        <v>43281</v>
      </c>
    </row>
    <row r="1390" spans="1:7" ht="36.75" customHeight="1" x14ac:dyDescent="0.25">
      <c r="A1390" s="7">
        <v>43200</v>
      </c>
      <c r="B1390" s="8" t="s">
        <v>481</v>
      </c>
      <c r="C1390" s="9" t="s">
        <v>1806</v>
      </c>
      <c r="D1390" s="10" t="s">
        <v>1213</v>
      </c>
      <c r="E1390" s="11" t="s">
        <v>1203</v>
      </c>
      <c r="F1390" s="12">
        <v>1500665.74</v>
      </c>
      <c r="G1390" s="13">
        <v>43281</v>
      </c>
    </row>
    <row r="1391" spans="1:7" ht="36.75" customHeight="1" x14ac:dyDescent="0.25">
      <c r="A1391" s="7">
        <v>43200</v>
      </c>
      <c r="B1391" s="8" t="s">
        <v>499</v>
      </c>
      <c r="C1391" s="9" t="s">
        <v>1568</v>
      </c>
      <c r="D1391" s="10" t="s">
        <v>1213</v>
      </c>
      <c r="E1391" s="11" t="s">
        <v>1203</v>
      </c>
      <c r="F1391" s="12">
        <v>598822.54</v>
      </c>
      <c r="G1391" s="13">
        <v>43281</v>
      </c>
    </row>
    <row r="1392" spans="1:7" ht="36.75" customHeight="1" x14ac:dyDescent="0.25">
      <c r="A1392" s="7">
        <v>43200</v>
      </c>
      <c r="B1392" s="8" t="s">
        <v>556</v>
      </c>
      <c r="C1392" s="9" t="s">
        <v>1871</v>
      </c>
      <c r="D1392" s="10" t="s">
        <v>1227</v>
      </c>
      <c r="E1392" s="11" t="s">
        <v>1203</v>
      </c>
      <c r="F1392" s="12">
        <v>640940.31999999995</v>
      </c>
      <c r="G1392" s="13">
        <v>43281</v>
      </c>
    </row>
    <row r="1393" spans="1:7" ht="36.75" customHeight="1" x14ac:dyDescent="0.25">
      <c r="A1393" s="7">
        <v>43200</v>
      </c>
      <c r="B1393" s="8" t="s">
        <v>568</v>
      </c>
      <c r="C1393" s="9" t="s">
        <v>1490</v>
      </c>
      <c r="D1393" s="10" t="s">
        <v>1215</v>
      </c>
      <c r="E1393" s="11" t="s">
        <v>1203</v>
      </c>
      <c r="F1393" s="12">
        <v>1069699.5</v>
      </c>
      <c r="G1393" s="13">
        <v>43281</v>
      </c>
    </row>
    <row r="1394" spans="1:7" ht="36.75" customHeight="1" x14ac:dyDescent="0.25">
      <c r="A1394" s="7">
        <v>43200</v>
      </c>
      <c r="B1394" s="8" t="s">
        <v>569</v>
      </c>
      <c r="C1394" s="9" t="s">
        <v>1719</v>
      </c>
      <c r="D1394" s="10" t="s">
        <v>1214</v>
      </c>
      <c r="E1394" s="11" t="s">
        <v>1203</v>
      </c>
      <c r="F1394" s="12">
        <v>685903.32</v>
      </c>
      <c r="G1394" s="13">
        <v>43281</v>
      </c>
    </row>
    <row r="1395" spans="1:7" ht="36.75" customHeight="1" x14ac:dyDescent="0.25">
      <c r="A1395" s="7">
        <v>43200</v>
      </c>
      <c r="B1395" s="8" t="s">
        <v>572</v>
      </c>
      <c r="C1395" s="9" t="s">
        <v>1880</v>
      </c>
      <c r="D1395" s="10" t="s">
        <v>1215</v>
      </c>
      <c r="E1395" s="11" t="s">
        <v>1203</v>
      </c>
      <c r="F1395" s="12">
        <v>1616880.84</v>
      </c>
      <c r="G1395" s="13">
        <v>43281</v>
      </c>
    </row>
    <row r="1396" spans="1:7" ht="36.75" customHeight="1" x14ac:dyDescent="0.25">
      <c r="A1396" s="7">
        <v>43200</v>
      </c>
      <c r="B1396" s="8" t="s">
        <v>573</v>
      </c>
      <c r="C1396" s="9" t="s">
        <v>1881</v>
      </c>
      <c r="D1396" s="10" t="s">
        <v>1215</v>
      </c>
      <c r="E1396" s="11" t="s">
        <v>1203</v>
      </c>
      <c r="F1396" s="12">
        <v>474266.78</v>
      </c>
      <c r="G1396" s="13">
        <v>43281</v>
      </c>
    </row>
    <row r="1397" spans="1:7" ht="36.75" customHeight="1" x14ac:dyDescent="0.25">
      <c r="A1397" s="7">
        <v>43200</v>
      </c>
      <c r="B1397" s="8" t="s">
        <v>612</v>
      </c>
      <c r="C1397" s="9" t="s">
        <v>1494</v>
      </c>
      <c r="D1397" s="10" t="s">
        <v>1299</v>
      </c>
      <c r="E1397" s="11" t="s">
        <v>1203</v>
      </c>
      <c r="F1397" s="12">
        <v>172649.86</v>
      </c>
      <c r="G1397" s="13">
        <v>43281</v>
      </c>
    </row>
    <row r="1398" spans="1:7" ht="36.75" customHeight="1" x14ac:dyDescent="0.25">
      <c r="A1398" s="7">
        <v>43200</v>
      </c>
      <c r="B1398" s="8" t="s">
        <v>624</v>
      </c>
      <c r="C1398" s="9" t="s">
        <v>1493</v>
      </c>
      <c r="D1398" s="10" t="s">
        <v>1300</v>
      </c>
      <c r="E1398" s="11" t="s">
        <v>1203</v>
      </c>
      <c r="F1398" s="12">
        <v>5250572.25</v>
      </c>
      <c r="G1398" s="13">
        <v>43281</v>
      </c>
    </row>
    <row r="1399" spans="1:7" ht="36.75" customHeight="1" x14ac:dyDescent="0.25">
      <c r="A1399" s="7">
        <v>43200</v>
      </c>
      <c r="B1399" s="8" t="s">
        <v>631</v>
      </c>
      <c r="C1399" s="9" t="s">
        <v>1921</v>
      </c>
      <c r="D1399" s="10" t="s">
        <v>1215</v>
      </c>
      <c r="E1399" s="11" t="s">
        <v>1203</v>
      </c>
      <c r="F1399" s="12">
        <v>613649.56000000006</v>
      </c>
      <c r="G1399" s="13">
        <v>43281</v>
      </c>
    </row>
    <row r="1400" spans="1:7" ht="36.75" customHeight="1" x14ac:dyDescent="0.25">
      <c r="A1400" s="7">
        <v>43200</v>
      </c>
      <c r="B1400" s="8" t="s">
        <v>643</v>
      </c>
      <c r="C1400" s="9" t="s">
        <v>1604</v>
      </c>
      <c r="D1400" s="10" t="s">
        <v>1238</v>
      </c>
      <c r="E1400" s="11" t="s">
        <v>1203</v>
      </c>
      <c r="F1400" s="12">
        <v>152141.07</v>
      </c>
      <c r="G1400" s="13">
        <v>43281</v>
      </c>
    </row>
    <row r="1401" spans="1:7" ht="36.75" customHeight="1" x14ac:dyDescent="0.25">
      <c r="A1401" s="7">
        <v>43200</v>
      </c>
      <c r="B1401" s="8" t="s">
        <v>643</v>
      </c>
      <c r="C1401" s="9" t="s">
        <v>1931</v>
      </c>
      <c r="D1401" s="10" t="s">
        <v>1271</v>
      </c>
      <c r="E1401" s="11" t="s">
        <v>1203</v>
      </c>
      <c r="F1401" s="12">
        <v>170940.54</v>
      </c>
      <c r="G1401" s="13">
        <v>43281</v>
      </c>
    </row>
    <row r="1402" spans="1:7" ht="36.75" customHeight="1" x14ac:dyDescent="0.25">
      <c r="A1402" s="7">
        <v>43200</v>
      </c>
      <c r="B1402" s="8" t="s">
        <v>651</v>
      </c>
      <c r="C1402" s="9" t="s">
        <v>1500</v>
      </c>
      <c r="D1402" s="10" t="s">
        <v>1213</v>
      </c>
      <c r="E1402" s="11" t="s">
        <v>1203</v>
      </c>
      <c r="F1402" s="12">
        <v>916426.27</v>
      </c>
      <c r="G1402" s="13">
        <v>43281</v>
      </c>
    </row>
    <row r="1403" spans="1:7" ht="36.75" customHeight="1" x14ac:dyDescent="0.25">
      <c r="A1403" s="7">
        <v>43200</v>
      </c>
      <c r="B1403" s="8" t="s">
        <v>683</v>
      </c>
      <c r="C1403" s="9" t="s">
        <v>1952</v>
      </c>
      <c r="D1403" s="10" t="s">
        <v>1289</v>
      </c>
      <c r="E1403" s="11" t="s">
        <v>1203</v>
      </c>
      <c r="F1403" s="12">
        <v>612749.92000000004</v>
      </c>
      <c r="G1403" s="13">
        <v>43281</v>
      </c>
    </row>
    <row r="1404" spans="1:7" ht="36.75" customHeight="1" x14ac:dyDescent="0.25">
      <c r="A1404" s="7">
        <v>43200</v>
      </c>
      <c r="B1404" s="8" t="s">
        <v>698</v>
      </c>
      <c r="C1404" s="9" t="s">
        <v>1877</v>
      </c>
      <c r="D1404" s="10" t="s">
        <v>1249</v>
      </c>
      <c r="E1404" s="11" t="s">
        <v>1203</v>
      </c>
      <c r="F1404" s="12">
        <v>1311441.6399999999</v>
      </c>
      <c r="G1404" s="13">
        <v>43281</v>
      </c>
    </row>
    <row r="1405" spans="1:7" ht="36.75" customHeight="1" x14ac:dyDescent="0.25">
      <c r="A1405" s="7">
        <v>43200</v>
      </c>
      <c r="B1405" s="8" t="s">
        <v>716</v>
      </c>
      <c r="C1405" s="9" t="s">
        <v>1985</v>
      </c>
      <c r="D1405" s="10" t="s">
        <v>1223</v>
      </c>
      <c r="E1405" s="11" t="s">
        <v>1203</v>
      </c>
      <c r="F1405" s="12">
        <v>1104999</v>
      </c>
      <c r="G1405" s="13">
        <v>43281</v>
      </c>
    </row>
    <row r="1406" spans="1:7" ht="36.75" customHeight="1" x14ac:dyDescent="0.25">
      <c r="A1406" s="7">
        <v>43200</v>
      </c>
      <c r="B1406" s="8" t="s">
        <v>735</v>
      </c>
      <c r="C1406" s="9" t="s">
        <v>1555</v>
      </c>
      <c r="D1406" s="10" t="s">
        <v>1227</v>
      </c>
      <c r="E1406" s="11" t="s">
        <v>1203</v>
      </c>
      <c r="F1406" s="12">
        <v>1851541.54</v>
      </c>
      <c r="G1406" s="13">
        <v>43281</v>
      </c>
    </row>
    <row r="1407" spans="1:7" ht="36.75" customHeight="1" x14ac:dyDescent="0.25">
      <c r="A1407" s="7">
        <v>43200</v>
      </c>
      <c r="B1407" s="8" t="s">
        <v>736</v>
      </c>
      <c r="C1407" s="9" t="s">
        <v>2017</v>
      </c>
      <c r="D1407" s="10" t="s">
        <v>1259</v>
      </c>
      <c r="E1407" s="11" t="s">
        <v>1203</v>
      </c>
      <c r="F1407" s="12">
        <v>814596.11</v>
      </c>
      <c r="G1407" s="13">
        <v>43281</v>
      </c>
    </row>
    <row r="1408" spans="1:7" ht="36.75" customHeight="1" x14ac:dyDescent="0.25">
      <c r="A1408" s="7">
        <v>43200</v>
      </c>
      <c r="B1408" s="8" t="s">
        <v>742</v>
      </c>
      <c r="C1408" s="9" t="s">
        <v>2033</v>
      </c>
      <c r="D1408" s="10" t="s">
        <v>1308</v>
      </c>
      <c r="E1408" s="11" t="s">
        <v>1203</v>
      </c>
      <c r="F1408" s="12">
        <v>159282.54999999999</v>
      </c>
      <c r="G1408" s="13">
        <v>43281</v>
      </c>
    </row>
    <row r="1409" spans="1:7" ht="36.75" customHeight="1" x14ac:dyDescent="0.25">
      <c r="A1409" s="7">
        <v>43200</v>
      </c>
      <c r="B1409" s="8" t="s">
        <v>752</v>
      </c>
      <c r="C1409" s="9" t="s">
        <v>1580</v>
      </c>
      <c r="D1409" s="10" t="s">
        <v>1314</v>
      </c>
      <c r="E1409" s="11" t="s">
        <v>1203</v>
      </c>
      <c r="F1409" s="12">
        <v>150851.20000000001</v>
      </c>
      <c r="G1409" s="13">
        <v>43281</v>
      </c>
    </row>
    <row r="1410" spans="1:7" ht="36.75" customHeight="1" x14ac:dyDescent="0.25">
      <c r="A1410" s="7">
        <v>43200</v>
      </c>
      <c r="B1410" s="8" t="s">
        <v>818</v>
      </c>
      <c r="C1410" s="9" t="s">
        <v>1497</v>
      </c>
      <c r="D1410" s="10" t="s">
        <v>1215</v>
      </c>
      <c r="E1410" s="11" t="s">
        <v>1203</v>
      </c>
      <c r="F1410" s="12">
        <v>1666065.6</v>
      </c>
      <c r="G1410" s="13">
        <v>43281</v>
      </c>
    </row>
    <row r="1411" spans="1:7" ht="36.75" customHeight="1" x14ac:dyDescent="0.25">
      <c r="A1411" s="7">
        <v>43200</v>
      </c>
      <c r="B1411" s="8" t="s">
        <v>820</v>
      </c>
      <c r="C1411" s="9" t="s">
        <v>1463</v>
      </c>
      <c r="D1411" s="10" t="s">
        <v>1214</v>
      </c>
      <c r="E1411" s="11" t="s">
        <v>1203</v>
      </c>
      <c r="F1411" s="12">
        <v>1613434.06</v>
      </c>
      <c r="G1411" s="13">
        <v>43281</v>
      </c>
    </row>
    <row r="1412" spans="1:7" ht="36.75" customHeight="1" x14ac:dyDescent="0.25">
      <c r="A1412" s="7">
        <v>43200</v>
      </c>
      <c r="B1412" s="8" t="s">
        <v>829</v>
      </c>
      <c r="C1412" s="9" t="s">
        <v>2075</v>
      </c>
      <c r="D1412" s="10" t="s">
        <v>1214</v>
      </c>
      <c r="E1412" s="11" t="s">
        <v>1203</v>
      </c>
      <c r="F1412" s="12">
        <v>399222.32</v>
      </c>
      <c r="G1412" s="13">
        <v>43281</v>
      </c>
    </row>
    <row r="1413" spans="1:7" ht="36.75" customHeight="1" x14ac:dyDescent="0.25">
      <c r="A1413" s="7">
        <v>43200</v>
      </c>
      <c r="B1413" s="8" t="s">
        <v>830</v>
      </c>
      <c r="C1413" s="9" t="s">
        <v>1499</v>
      </c>
      <c r="D1413" s="10" t="s">
        <v>1216</v>
      </c>
      <c r="E1413" s="11" t="s">
        <v>1203</v>
      </c>
      <c r="F1413" s="12">
        <v>308392.48</v>
      </c>
      <c r="G1413" s="13">
        <v>43281</v>
      </c>
    </row>
    <row r="1414" spans="1:7" ht="36.75" customHeight="1" x14ac:dyDescent="0.25">
      <c r="A1414" s="7">
        <v>43200</v>
      </c>
      <c r="B1414" s="8" t="s">
        <v>834</v>
      </c>
      <c r="C1414" s="9" t="s">
        <v>2081</v>
      </c>
      <c r="D1414" s="10" t="s">
        <v>1272</v>
      </c>
      <c r="E1414" s="11" t="s">
        <v>1203</v>
      </c>
      <c r="F1414" s="12">
        <v>404820.21</v>
      </c>
      <c r="G1414" s="13">
        <v>43281</v>
      </c>
    </row>
    <row r="1415" spans="1:7" ht="36.75" customHeight="1" x14ac:dyDescent="0.25">
      <c r="A1415" s="7">
        <v>43200</v>
      </c>
      <c r="B1415" s="8" t="s">
        <v>835</v>
      </c>
      <c r="C1415" s="9" t="s">
        <v>2015</v>
      </c>
      <c r="D1415" s="10" t="s">
        <v>1245</v>
      </c>
      <c r="E1415" s="11" t="s">
        <v>1203</v>
      </c>
      <c r="F1415" s="12">
        <v>285040.8</v>
      </c>
      <c r="G1415" s="13">
        <v>43281</v>
      </c>
    </row>
    <row r="1416" spans="1:7" ht="36.75" customHeight="1" x14ac:dyDescent="0.25">
      <c r="A1416" s="7">
        <v>43200</v>
      </c>
      <c r="B1416" s="8" t="s">
        <v>868</v>
      </c>
      <c r="C1416" s="9" t="s">
        <v>2107</v>
      </c>
      <c r="D1416" s="10" t="s">
        <v>1214</v>
      </c>
      <c r="E1416" s="11" t="s">
        <v>1203</v>
      </c>
      <c r="F1416" s="12">
        <f>8347*53.1</f>
        <v>443225.7</v>
      </c>
      <c r="G1416" s="13">
        <v>43281</v>
      </c>
    </row>
    <row r="1417" spans="1:7" ht="36.75" customHeight="1" x14ac:dyDescent="0.25">
      <c r="A1417" s="7">
        <v>43200</v>
      </c>
      <c r="B1417" s="8" t="s">
        <v>868</v>
      </c>
      <c r="C1417" s="9" t="s">
        <v>2108</v>
      </c>
      <c r="D1417" s="10" t="s">
        <v>1227</v>
      </c>
      <c r="E1417" s="11" t="s">
        <v>1203</v>
      </c>
      <c r="F1417" s="12">
        <f>8347*53.1</f>
        <v>443225.7</v>
      </c>
      <c r="G1417" s="13">
        <v>43281</v>
      </c>
    </row>
    <row r="1418" spans="1:7" ht="36.75" customHeight="1" x14ac:dyDescent="0.25">
      <c r="A1418" s="7">
        <v>43200</v>
      </c>
      <c r="B1418" s="8" t="s">
        <v>891</v>
      </c>
      <c r="C1418" s="9" t="s">
        <v>1759</v>
      </c>
      <c r="D1418" s="10" t="s">
        <v>1259</v>
      </c>
      <c r="E1418" s="11" t="s">
        <v>1203</v>
      </c>
      <c r="F1418" s="12">
        <v>875806.95</v>
      </c>
      <c r="G1418" s="13">
        <v>43281</v>
      </c>
    </row>
    <row r="1419" spans="1:7" ht="36.75" customHeight="1" x14ac:dyDescent="0.25">
      <c r="A1419" s="7">
        <v>43201</v>
      </c>
      <c r="B1419" s="8" t="s">
        <v>19</v>
      </c>
      <c r="C1419" s="9" t="s">
        <v>1471</v>
      </c>
      <c r="D1419" s="10" t="s">
        <v>1213</v>
      </c>
      <c r="E1419" s="11" t="s">
        <v>1203</v>
      </c>
      <c r="F1419" s="12">
        <v>312204.45</v>
      </c>
      <c r="G1419" s="13">
        <v>43281</v>
      </c>
    </row>
    <row r="1420" spans="1:7" ht="36.75" customHeight="1" x14ac:dyDescent="0.25">
      <c r="A1420" s="7">
        <v>43201</v>
      </c>
      <c r="B1420" s="8" t="s">
        <v>53</v>
      </c>
      <c r="C1420" s="9" t="s">
        <v>1498</v>
      </c>
      <c r="D1420" s="10" t="s">
        <v>1215</v>
      </c>
      <c r="E1420" s="11" t="s">
        <v>1203</v>
      </c>
      <c r="F1420" s="12">
        <v>1022969.14</v>
      </c>
      <c r="G1420" s="13">
        <v>43281</v>
      </c>
    </row>
    <row r="1421" spans="1:7" ht="36.75" customHeight="1" x14ac:dyDescent="0.25">
      <c r="A1421" s="7">
        <v>43201</v>
      </c>
      <c r="B1421" s="8" t="s">
        <v>81</v>
      </c>
      <c r="C1421" s="9" t="s">
        <v>1468</v>
      </c>
      <c r="D1421" s="10" t="s">
        <v>1247</v>
      </c>
      <c r="E1421" s="11" t="s">
        <v>1203</v>
      </c>
      <c r="F1421" s="12">
        <v>522702.18</v>
      </c>
      <c r="G1421" s="13">
        <v>43281</v>
      </c>
    </row>
    <row r="1422" spans="1:7" ht="36.75" customHeight="1" x14ac:dyDescent="0.25">
      <c r="A1422" s="7">
        <v>43201</v>
      </c>
      <c r="B1422" s="8" t="s">
        <v>128</v>
      </c>
      <c r="C1422" s="9" t="s">
        <v>1590</v>
      </c>
      <c r="D1422" s="10" t="s">
        <v>1227</v>
      </c>
      <c r="E1422" s="11" t="s">
        <v>1203</v>
      </c>
      <c r="F1422" s="12">
        <v>1320384.6000000001</v>
      </c>
      <c r="G1422" s="13">
        <v>43281</v>
      </c>
    </row>
    <row r="1423" spans="1:7" ht="36.75" customHeight="1" x14ac:dyDescent="0.25">
      <c r="A1423" s="7">
        <v>43201</v>
      </c>
      <c r="B1423" s="8" t="s">
        <v>141</v>
      </c>
      <c r="C1423" s="9" t="s">
        <v>1599</v>
      </c>
      <c r="D1423" s="10" t="s">
        <v>1221</v>
      </c>
      <c r="E1423" s="11" t="s">
        <v>1203</v>
      </c>
      <c r="F1423" s="12">
        <v>9444052.4199999999</v>
      </c>
      <c r="G1423" s="13">
        <v>43281</v>
      </c>
    </row>
    <row r="1424" spans="1:7" ht="36.75" customHeight="1" x14ac:dyDescent="0.25">
      <c r="A1424" s="7">
        <v>43201</v>
      </c>
      <c r="B1424" s="8" t="s">
        <v>171</v>
      </c>
      <c r="C1424" s="9" t="s">
        <v>1496</v>
      </c>
      <c r="D1424" s="10" t="s">
        <v>1215</v>
      </c>
      <c r="E1424" s="11" t="s">
        <v>1203</v>
      </c>
      <c r="F1424" s="12">
        <v>784818</v>
      </c>
      <c r="G1424" s="13">
        <v>43281</v>
      </c>
    </row>
    <row r="1425" spans="1:7" ht="36.75" customHeight="1" x14ac:dyDescent="0.25">
      <c r="A1425" s="7">
        <v>43201</v>
      </c>
      <c r="B1425" s="8" t="s">
        <v>240</v>
      </c>
      <c r="C1425" s="9" t="s">
        <v>1559</v>
      </c>
      <c r="D1425" s="10" t="s">
        <v>1215</v>
      </c>
      <c r="E1425" s="11" t="s">
        <v>1203</v>
      </c>
      <c r="F1425" s="12">
        <v>508414.8</v>
      </c>
      <c r="G1425" s="13">
        <v>43281</v>
      </c>
    </row>
    <row r="1426" spans="1:7" ht="36.75" customHeight="1" x14ac:dyDescent="0.25">
      <c r="A1426" s="7">
        <v>43201</v>
      </c>
      <c r="B1426" s="8" t="s">
        <v>262</v>
      </c>
      <c r="C1426" s="9" t="s">
        <v>1535</v>
      </c>
      <c r="D1426" s="10" t="s">
        <v>1218</v>
      </c>
      <c r="E1426" s="11" t="s">
        <v>1203</v>
      </c>
      <c r="F1426" s="12">
        <v>693840</v>
      </c>
      <c r="G1426" s="13">
        <v>43281</v>
      </c>
    </row>
    <row r="1427" spans="1:7" ht="36.75" customHeight="1" x14ac:dyDescent="0.25">
      <c r="A1427" s="7">
        <v>43201</v>
      </c>
      <c r="B1427" s="8" t="s">
        <v>308</v>
      </c>
      <c r="C1427" s="9" t="s">
        <v>1720</v>
      </c>
      <c r="D1427" s="10" t="s">
        <v>1227</v>
      </c>
      <c r="E1427" s="11" t="s">
        <v>1203</v>
      </c>
      <c r="F1427" s="12">
        <v>853091.62</v>
      </c>
      <c r="G1427" s="13">
        <v>43281</v>
      </c>
    </row>
    <row r="1428" spans="1:7" ht="36.75" customHeight="1" x14ac:dyDescent="0.25">
      <c r="A1428" s="7">
        <v>43201</v>
      </c>
      <c r="B1428" s="8" t="s">
        <v>310</v>
      </c>
      <c r="C1428" s="9" t="s">
        <v>1598</v>
      </c>
      <c r="D1428" s="10" t="s">
        <v>1214</v>
      </c>
      <c r="E1428" s="11" t="s">
        <v>1203</v>
      </c>
      <c r="F1428" s="12">
        <v>914916.54</v>
      </c>
      <c r="G1428" s="13">
        <v>43281</v>
      </c>
    </row>
    <row r="1429" spans="1:7" ht="36.75" customHeight="1" x14ac:dyDescent="0.25">
      <c r="A1429" s="7">
        <v>43201</v>
      </c>
      <c r="B1429" s="8" t="s">
        <v>317</v>
      </c>
      <c r="C1429" s="9" t="s">
        <v>1725</v>
      </c>
      <c r="D1429" s="10" t="s">
        <v>1264</v>
      </c>
      <c r="E1429" s="11" t="s">
        <v>1203</v>
      </c>
      <c r="F1429" s="12">
        <v>454803.93</v>
      </c>
      <c r="G1429" s="13">
        <v>43281</v>
      </c>
    </row>
    <row r="1430" spans="1:7" ht="36.75" customHeight="1" x14ac:dyDescent="0.25">
      <c r="A1430" s="7">
        <v>43201</v>
      </c>
      <c r="B1430" s="8" t="s">
        <v>323</v>
      </c>
      <c r="C1430" s="9" t="s">
        <v>1497</v>
      </c>
      <c r="D1430" s="10" t="s">
        <v>1215</v>
      </c>
      <c r="E1430" s="11" t="s">
        <v>1203</v>
      </c>
      <c r="F1430" s="12">
        <v>1273663.68</v>
      </c>
      <c r="G1430" s="13">
        <v>43281</v>
      </c>
    </row>
    <row r="1431" spans="1:7" ht="36.75" customHeight="1" x14ac:dyDescent="0.25">
      <c r="A1431" s="7">
        <v>43201</v>
      </c>
      <c r="B1431" s="8" t="s">
        <v>379</v>
      </c>
      <c r="C1431" s="9" t="s">
        <v>1766</v>
      </c>
      <c r="D1431" s="10" t="s">
        <v>1269</v>
      </c>
      <c r="E1431" s="11" t="s">
        <v>1203</v>
      </c>
      <c r="F1431" s="12">
        <v>127989.17</v>
      </c>
      <c r="G1431" s="13">
        <v>43281</v>
      </c>
    </row>
    <row r="1432" spans="1:7" ht="36.75" customHeight="1" x14ac:dyDescent="0.25">
      <c r="A1432" s="7">
        <v>43201</v>
      </c>
      <c r="B1432" s="8" t="s">
        <v>507</v>
      </c>
      <c r="C1432" s="9" t="s">
        <v>1534</v>
      </c>
      <c r="D1432" s="10" t="s">
        <v>1215</v>
      </c>
      <c r="E1432" s="11" t="s">
        <v>1203</v>
      </c>
      <c r="F1432" s="12">
        <v>722059.7</v>
      </c>
      <c r="G1432" s="13">
        <v>43281</v>
      </c>
    </row>
    <row r="1433" spans="1:7" ht="36.75" customHeight="1" x14ac:dyDescent="0.25">
      <c r="A1433" s="7">
        <v>43201</v>
      </c>
      <c r="B1433" s="8" t="s">
        <v>543</v>
      </c>
      <c r="C1433" s="9" t="s">
        <v>1863</v>
      </c>
      <c r="D1433" s="10" t="s">
        <v>1214</v>
      </c>
      <c r="E1433" s="11" t="s">
        <v>1203</v>
      </c>
      <c r="F1433" s="12">
        <v>963446.4</v>
      </c>
      <c r="G1433" s="13">
        <v>43281</v>
      </c>
    </row>
    <row r="1434" spans="1:7" ht="36.75" customHeight="1" x14ac:dyDescent="0.25">
      <c r="A1434" s="7">
        <v>43201</v>
      </c>
      <c r="B1434" s="8" t="s">
        <v>580</v>
      </c>
      <c r="C1434" s="9" t="s">
        <v>1870</v>
      </c>
      <c r="D1434" s="10" t="s">
        <v>1215</v>
      </c>
      <c r="E1434" s="11" t="s">
        <v>1203</v>
      </c>
      <c r="F1434" s="12">
        <v>1285312.6399999999</v>
      </c>
      <c r="G1434" s="13">
        <v>43281</v>
      </c>
    </row>
    <row r="1435" spans="1:7" ht="36.75" customHeight="1" x14ac:dyDescent="0.25">
      <c r="A1435" s="7">
        <v>43201</v>
      </c>
      <c r="B1435" s="8" t="s">
        <v>592</v>
      </c>
      <c r="C1435" s="9" t="s">
        <v>1621</v>
      </c>
      <c r="D1435" s="10" t="s">
        <v>1215</v>
      </c>
      <c r="E1435" s="11" t="s">
        <v>1203</v>
      </c>
      <c r="F1435" s="12">
        <v>298604.90000000002</v>
      </c>
      <c r="G1435" s="13">
        <v>43281</v>
      </c>
    </row>
    <row r="1436" spans="1:7" ht="36.75" customHeight="1" x14ac:dyDescent="0.25">
      <c r="A1436" s="7">
        <v>43201</v>
      </c>
      <c r="B1436" s="8" t="s">
        <v>617</v>
      </c>
      <c r="C1436" s="9" t="s">
        <v>1912</v>
      </c>
      <c r="D1436" s="10" t="s">
        <v>1235</v>
      </c>
      <c r="E1436" s="11" t="s">
        <v>1203</v>
      </c>
      <c r="F1436" s="12">
        <v>2753541.05</v>
      </c>
      <c r="G1436" s="13">
        <v>43281</v>
      </c>
    </row>
    <row r="1437" spans="1:7" ht="36.75" customHeight="1" x14ac:dyDescent="0.25">
      <c r="A1437" s="7">
        <v>43201</v>
      </c>
      <c r="B1437" s="8" t="s">
        <v>929</v>
      </c>
      <c r="C1437" s="9" t="s">
        <v>2143</v>
      </c>
      <c r="D1437" s="10" t="s">
        <v>1218</v>
      </c>
      <c r="E1437" s="11" t="s">
        <v>1203</v>
      </c>
      <c r="F1437" s="12">
        <v>588112</v>
      </c>
      <c r="G1437" s="13">
        <v>43281</v>
      </c>
    </row>
    <row r="1438" spans="1:7" ht="36.75" customHeight="1" x14ac:dyDescent="0.25">
      <c r="A1438" s="7">
        <v>43201</v>
      </c>
      <c r="B1438" s="8" t="s">
        <v>619</v>
      </c>
      <c r="C1438" s="9" t="s">
        <v>1916</v>
      </c>
      <c r="D1438" s="10" t="s">
        <v>1215</v>
      </c>
      <c r="E1438" s="11" t="s">
        <v>1203</v>
      </c>
      <c r="F1438" s="12">
        <v>217471.64</v>
      </c>
      <c r="G1438" s="13">
        <v>43281</v>
      </c>
    </row>
    <row r="1439" spans="1:7" ht="36.75" customHeight="1" x14ac:dyDescent="0.25">
      <c r="A1439" s="7">
        <v>43201</v>
      </c>
      <c r="B1439" s="8" t="s">
        <v>623</v>
      </c>
      <c r="C1439" s="9" t="s">
        <v>1460</v>
      </c>
      <c r="D1439" s="10" t="s">
        <v>1215</v>
      </c>
      <c r="E1439" s="11" t="s">
        <v>1203</v>
      </c>
      <c r="F1439" s="12">
        <v>1430817.26</v>
      </c>
      <c r="G1439" s="13">
        <v>43281</v>
      </c>
    </row>
    <row r="1440" spans="1:7" ht="36.75" customHeight="1" x14ac:dyDescent="0.25">
      <c r="A1440" s="7">
        <v>43201</v>
      </c>
      <c r="B1440" s="8" t="s">
        <v>630</v>
      </c>
      <c r="C1440" s="9" t="s">
        <v>1560</v>
      </c>
      <c r="D1440" s="10" t="s">
        <v>1215</v>
      </c>
      <c r="E1440" s="11" t="s">
        <v>1203</v>
      </c>
      <c r="F1440" s="12">
        <v>1172268.6399999999</v>
      </c>
      <c r="G1440" s="13">
        <v>43281</v>
      </c>
    </row>
    <row r="1441" spans="1:7" ht="36.75" customHeight="1" x14ac:dyDescent="0.25">
      <c r="A1441" s="7">
        <v>43201</v>
      </c>
      <c r="B1441" s="8" t="s">
        <v>656</v>
      </c>
      <c r="C1441" s="9" t="s">
        <v>1493</v>
      </c>
      <c r="D1441" s="10" t="s">
        <v>1213</v>
      </c>
      <c r="E1441" s="11" t="s">
        <v>1203</v>
      </c>
      <c r="F1441" s="12">
        <v>545558.5</v>
      </c>
      <c r="G1441" s="13">
        <v>43281</v>
      </c>
    </row>
    <row r="1442" spans="1:7" ht="36.75" customHeight="1" x14ac:dyDescent="0.25">
      <c r="A1442" s="7">
        <v>43201</v>
      </c>
      <c r="B1442" s="8" t="s">
        <v>659</v>
      </c>
      <c r="C1442" s="9" t="s">
        <v>1740</v>
      </c>
      <c r="D1442" s="10" t="s">
        <v>1242</v>
      </c>
      <c r="E1442" s="11" t="s">
        <v>1203</v>
      </c>
      <c r="F1442" s="12">
        <v>1195531.1399999999</v>
      </c>
      <c r="G1442" s="13">
        <v>43281</v>
      </c>
    </row>
    <row r="1443" spans="1:7" ht="36.75" customHeight="1" x14ac:dyDescent="0.25">
      <c r="A1443" s="7">
        <v>43201</v>
      </c>
      <c r="B1443" s="8" t="s">
        <v>665</v>
      </c>
      <c r="C1443" s="9" t="s">
        <v>1652</v>
      </c>
      <c r="D1443" s="10" t="s">
        <v>1254</v>
      </c>
      <c r="E1443" s="11" t="s">
        <v>1203</v>
      </c>
      <c r="F1443" s="12">
        <v>1395089.7</v>
      </c>
      <c r="G1443" s="13">
        <v>43281</v>
      </c>
    </row>
    <row r="1444" spans="1:7" ht="36.75" customHeight="1" x14ac:dyDescent="0.25">
      <c r="A1444" s="7">
        <v>43201</v>
      </c>
      <c r="B1444" s="8" t="s">
        <v>688</v>
      </c>
      <c r="C1444" s="9" t="s">
        <v>1484</v>
      </c>
      <c r="D1444" s="10" t="s">
        <v>1215</v>
      </c>
      <c r="E1444" s="11" t="s">
        <v>1203</v>
      </c>
      <c r="F1444" s="12">
        <v>467819.26</v>
      </c>
      <c r="G1444" s="13">
        <v>43281</v>
      </c>
    </row>
    <row r="1445" spans="1:7" ht="36.75" customHeight="1" x14ac:dyDescent="0.25">
      <c r="A1445" s="7">
        <v>43201</v>
      </c>
      <c r="B1445" s="8" t="s">
        <v>702</v>
      </c>
      <c r="C1445" s="9" t="s">
        <v>1966</v>
      </c>
      <c r="D1445" s="10" t="s">
        <v>1250</v>
      </c>
      <c r="E1445" s="11" t="s">
        <v>1203</v>
      </c>
      <c r="F1445" s="12">
        <v>1287943.33</v>
      </c>
      <c r="G1445" s="13">
        <v>43281</v>
      </c>
    </row>
    <row r="1446" spans="1:7" ht="36.75" customHeight="1" x14ac:dyDescent="0.25">
      <c r="A1446" s="7">
        <v>43201</v>
      </c>
      <c r="B1446" s="8" t="s">
        <v>741</v>
      </c>
      <c r="C1446" s="9" t="s">
        <v>2027</v>
      </c>
      <c r="D1446" s="10" t="s">
        <v>1240</v>
      </c>
      <c r="E1446" s="11" t="s">
        <v>1203</v>
      </c>
      <c r="F1446" s="12">
        <v>364817.96</v>
      </c>
      <c r="G1446" s="13">
        <v>43281</v>
      </c>
    </row>
    <row r="1447" spans="1:7" ht="36.75" customHeight="1" x14ac:dyDescent="0.25">
      <c r="A1447" s="7">
        <v>43201</v>
      </c>
      <c r="B1447" s="8" t="s">
        <v>820</v>
      </c>
      <c r="C1447" s="9" t="s">
        <v>1515</v>
      </c>
      <c r="D1447" s="10" t="s">
        <v>1215</v>
      </c>
      <c r="E1447" s="11" t="s">
        <v>1203</v>
      </c>
      <c r="F1447" s="12">
        <v>1712860.86</v>
      </c>
      <c r="G1447" s="13">
        <v>43281</v>
      </c>
    </row>
    <row r="1448" spans="1:7" ht="36.75" customHeight="1" x14ac:dyDescent="0.25">
      <c r="A1448" s="7">
        <v>43201</v>
      </c>
      <c r="B1448" s="8" t="s">
        <v>835</v>
      </c>
      <c r="C1448" s="9" t="s">
        <v>2083</v>
      </c>
      <c r="D1448" s="10" t="s">
        <v>1215</v>
      </c>
      <c r="E1448" s="11" t="s">
        <v>1203</v>
      </c>
      <c r="F1448" s="12">
        <v>636403.5</v>
      </c>
      <c r="G1448" s="13">
        <v>43281</v>
      </c>
    </row>
    <row r="1449" spans="1:7" ht="36.75" customHeight="1" x14ac:dyDescent="0.25">
      <c r="A1449" s="7">
        <v>43201</v>
      </c>
      <c r="B1449" s="8" t="s">
        <v>837</v>
      </c>
      <c r="C1449" s="9" t="s">
        <v>2084</v>
      </c>
      <c r="D1449" s="10" t="s">
        <v>1214</v>
      </c>
      <c r="E1449" s="11" t="s">
        <v>1203</v>
      </c>
      <c r="F1449" s="12">
        <v>1755096.6</v>
      </c>
      <c r="G1449" s="13">
        <v>43281</v>
      </c>
    </row>
    <row r="1450" spans="1:7" ht="36.75" customHeight="1" x14ac:dyDescent="0.25">
      <c r="A1450" s="7">
        <v>43201</v>
      </c>
      <c r="B1450" s="8" t="s">
        <v>865</v>
      </c>
      <c r="C1450" s="9" t="s">
        <v>1568</v>
      </c>
      <c r="D1450" s="10" t="s">
        <v>1214</v>
      </c>
      <c r="E1450" s="11" t="s">
        <v>1203</v>
      </c>
      <c r="F1450" s="12">
        <v>941997.54</v>
      </c>
      <c r="G1450" s="13">
        <v>43281</v>
      </c>
    </row>
    <row r="1451" spans="1:7" ht="36.75" customHeight="1" x14ac:dyDescent="0.25">
      <c r="A1451" s="7">
        <v>43201</v>
      </c>
      <c r="B1451" s="8" t="s">
        <v>871</v>
      </c>
      <c r="C1451" s="9" t="s">
        <v>1644</v>
      </c>
      <c r="D1451" s="10" t="s">
        <v>1215</v>
      </c>
      <c r="E1451" s="11" t="s">
        <v>1203</v>
      </c>
      <c r="F1451" s="12">
        <v>859637.08</v>
      </c>
      <c r="G1451" s="13">
        <v>43281</v>
      </c>
    </row>
    <row r="1452" spans="1:7" ht="36.75" customHeight="1" x14ac:dyDescent="0.25">
      <c r="A1452" s="7">
        <v>43202</v>
      </c>
      <c r="B1452" s="8" t="s">
        <v>50</v>
      </c>
      <c r="C1452" s="9" t="s">
        <v>1516</v>
      </c>
      <c r="D1452" s="10" t="s">
        <v>1239</v>
      </c>
      <c r="E1452" s="11" t="s">
        <v>1203</v>
      </c>
      <c r="F1452" s="12">
        <v>1819790.1</v>
      </c>
      <c r="G1452" s="13">
        <v>43281</v>
      </c>
    </row>
    <row r="1453" spans="1:7" ht="36.75" customHeight="1" x14ac:dyDescent="0.25">
      <c r="A1453" s="7">
        <v>43202</v>
      </c>
      <c r="B1453" s="8" t="s">
        <v>69</v>
      </c>
      <c r="C1453" s="9" t="s">
        <v>1540</v>
      </c>
      <c r="D1453" s="10" t="s">
        <v>1244</v>
      </c>
      <c r="E1453" s="11" t="s">
        <v>1203</v>
      </c>
      <c r="F1453" s="12">
        <v>1217193.6000000001</v>
      </c>
      <c r="G1453" s="13">
        <v>43281</v>
      </c>
    </row>
    <row r="1454" spans="1:7" ht="36.75" customHeight="1" x14ac:dyDescent="0.25">
      <c r="A1454" s="7">
        <v>43202</v>
      </c>
      <c r="B1454" s="8" t="s">
        <v>72</v>
      </c>
      <c r="C1454" s="9" t="s">
        <v>1544</v>
      </c>
      <c r="D1454" s="10" t="s">
        <v>1213</v>
      </c>
      <c r="E1454" s="11" t="s">
        <v>1203</v>
      </c>
      <c r="F1454" s="12">
        <v>329807.68</v>
      </c>
      <c r="G1454" s="13">
        <v>43281</v>
      </c>
    </row>
    <row r="1455" spans="1:7" ht="36.75" customHeight="1" x14ac:dyDescent="0.25">
      <c r="A1455" s="7">
        <v>43202</v>
      </c>
      <c r="B1455" s="8" t="s">
        <v>106</v>
      </c>
      <c r="C1455" s="9" t="s">
        <v>1573</v>
      </c>
      <c r="D1455" s="10" t="s">
        <v>1215</v>
      </c>
      <c r="E1455" s="11" t="s">
        <v>1203</v>
      </c>
      <c r="F1455" s="12">
        <v>405412.6</v>
      </c>
      <c r="G1455" s="13">
        <v>43281</v>
      </c>
    </row>
    <row r="1456" spans="1:7" ht="36.75" customHeight="1" x14ac:dyDescent="0.25">
      <c r="A1456" s="7">
        <v>43202</v>
      </c>
      <c r="B1456" s="8" t="s">
        <v>145</v>
      </c>
      <c r="C1456" s="9" t="s">
        <v>1602</v>
      </c>
      <c r="D1456" s="10" t="s">
        <v>1227</v>
      </c>
      <c r="E1456" s="11" t="s">
        <v>1203</v>
      </c>
      <c r="F1456" s="12">
        <v>1233424.5</v>
      </c>
      <c r="G1456" s="13">
        <v>43281</v>
      </c>
    </row>
    <row r="1457" spans="1:7" ht="36.75" customHeight="1" x14ac:dyDescent="0.25">
      <c r="A1457" s="7">
        <v>43202</v>
      </c>
      <c r="B1457" s="8" t="s">
        <v>315</v>
      </c>
      <c r="C1457" s="9" t="s">
        <v>1552</v>
      </c>
      <c r="D1457" s="10" t="s">
        <v>1214</v>
      </c>
      <c r="E1457" s="11" t="s">
        <v>1203</v>
      </c>
      <c r="F1457" s="12">
        <v>480101.88</v>
      </c>
      <c r="G1457" s="13">
        <v>43281</v>
      </c>
    </row>
    <row r="1458" spans="1:7" ht="36.75" customHeight="1" x14ac:dyDescent="0.25">
      <c r="A1458" s="7">
        <v>43202</v>
      </c>
      <c r="B1458" s="8" t="s">
        <v>325</v>
      </c>
      <c r="C1458" s="9" t="s">
        <v>1537</v>
      </c>
      <c r="D1458" s="10" t="s">
        <v>1214</v>
      </c>
      <c r="E1458" s="11" t="s">
        <v>1203</v>
      </c>
      <c r="F1458" s="12">
        <v>704254.68</v>
      </c>
      <c r="G1458" s="13">
        <v>43281</v>
      </c>
    </row>
    <row r="1459" spans="1:7" ht="36.75" customHeight="1" x14ac:dyDescent="0.25">
      <c r="A1459" s="7">
        <v>43202</v>
      </c>
      <c r="B1459" s="8" t="s">
        <v>419</v>
      </c>
      <c r="C1459" s="9" t="s">
        <v>1459</v>
      </c>
      <c r="D1459" s="10" t="s">
        <v>1236</v>
      </c>
      <c r="E1459" s="11" t="s">
        <v>1203</v>
      </c>
      <c r="F1459" s="12">
        <v>72782.09</v>
      </c>
      <c r="G1459" s="13">
        <v>43281</v>
      </c>
    </row>
    <row r="1460" spans="1:7" ht="36.75" customHeight="1" x14ac:dyDescent="0.25">
      <c r="A1460" s="7">
        <v>43202</v>
      </c>
      <c r="B1460" s="8" t="s">
        <v>439</v>
      </c>
      <c r="C1460" s="9" t="s">
        <v>1495</v>
      </c>
      <c r="D1460" s="10" t="s">
        <v>1227</v>
      </c>
      <c r="E1460" s="11" t="s">
        <v>1203</v>
      </c>
      <c r="F1460" s="12">
        <v>1268764.32</v>
      </c>
      <c r="G1460" s="13">
        <v>43281</v>
      </c>
    </row>
    <row r="1461" spans="1:7" ht="36.75" customHeight="1" x14ac:dyDescent="0.25">
      <c r="A1461" s="7">
        <v>43202</v>
      </c>
      <c r="B1461" s="8" t="s">
        <v>457</v>
      </c>
      <c r="C1461" s="9" t="s">
        <v>1799</v>
      </c>
      <c r="D1461" s="10" t="s">
        <v>1216</v>
      </c>
      <c r="E1461" s="11" t="s">
        <v>1203</v>
      </c>
      <c r="F1461" s="12">
        <v>689084.85</v>
      </c>
      <c r="G1461" s="13">
        <v>43281</v>
      </c>
    </row>
    <row r="1462" spans="1:7" ht="36.75" customHeight="1" x14ac:dyDescent="0.25">
      <c r="A1462" s="7">
        <v>43202</v>
      </c>
      <c r="B1462" s="8" t="s">
        <v>557</v>
      </c>
      <c r="C1462" s="9" t="s">
        <v>1873</v>
      </c>
      <c r="D1462" s="10" t="s">
        <v>1214</v>
      </c>
      <c r="E1462" s="11" t="s">
        <v>1203</v>
      </c>
      <c r="F1462" s="12">
        <v>815138.1</v>
      </c>
      <c r="G1462" s="13">
        <v>43281</v>
      </c>
    </row>
    <row r="1463" spans="1:7" ht="36.75" customHeight="1" x14ac:dyDescent="0.25">
      <c r="A1463" s="7">
        <v>43202</v>
      </c>
      <c r="B1463" s="8" t="s">
        <v>559</v>
      </c>
      <c r="C1463" s="9" t="s">
        <v>1558</v>
      </c>
      <c r="D1463" s="10" t="s">
        <v>1227</v>
      </c>
      <c r="E1463" s="11" t="s">
        <v>1203</v>
      </c>
      <c r="F1463" s="12">
        <v>1606520.44</v>
      </c>
      <c r="G1463" s="13">
        <v>43281</v>
      </c>
    </row>
    <row r="1464" spans="1:7" ht="36.75" customHeight="1" x14ac:dyDescent="0.25">
      <c r="A1464" s="7">
        <v>43202</v>
      </c>
      <c r="B1464" s="8" t="s">
        <v>563</v>
      </c>
      <c r="C1464" s="9" t="s">
        <v>1875</v>
      </c>
      <c r="D1464" s="10" t="s">
        <v>1214</v>
      </c>
      <c r="E1464" s="11" t="s">
        <v>1203</v>
      </c>
      <c r="F1464" s="12">
        <v>1372786.04</v>
      </c>
      <c r="G1464" s="13">
        <v>43281</v>
      </c>
    </row>
    <row r="1465" spans="1:7" ht="36.75" customHeight="1" x14ac:dyDescent="0.25">
      <c r="A1465" s="7">
        <v>43202</v>
      </c>
      <c r="B1465" s="8" t="s">
        <v>573</v>
      </c>
      <c r="C1465" s="9" t="s">
        <v>1612</v>
      </c>
      <c r="D1465" s="10" t="s">
        <v>1214</v>
      </c>
      <c r="E1465" s="11" t="s">
        <v>1203</v>
      </c>
      <c r="F1465" s="12">
        <v>642977.28000000003</v>
      </c>
      <c r="G1465" s="13">
        <v>43281</v>
      </c>
    </row>
    <row r="1466" spans="1:7" ht="36.75" customHeight="1" x14ac:dyDescent="0.25">
      <c r="A1466" s="7">
        <v>43202</v>
      </c>
      <c r="B1466" s="8" t="s">
        <v>626</v>
      </c>
      <c r="C1466" s="9" t="s">
        <v>1919</v>
      </c>
      <c r="D1466" s="10" t="s">
        <v>1220</v>
      </c>
      <c r="E1466" s="11" t="s">
        <v>1203</v>
      </c>
      <c r="F1466" s="12">
        <v>578860.80000000005</v>
      </c>
      <c r="G1466" s="13">
        <v>43281</v>
      </c>
    </row>
    <row r="1467" spans="1:7" ht="36.75" customHeight="1" x14ac:dyDescent="0.25">
      <c r="A1467" s="7">
        <v>43202</v>
      </c>
      <c r="B1467" s="8" t="s">
        <v>716</v>
      </c>
      <c r="C1467" s="9" t="s">
        <v>1981</v>
      </c>
      <c r="D1467" s="10" t="s">
        <v>1214</v>
      </c>
      <c r="E1467" s="11" t="s">
        <v>1203</v>
      </c>
      <c r="F1467" s="12">
        <v>124886.48</v>
      </c>
      <c r="G1467" s="13">
        <v>43281</v>
      </c>
    </row>
    <row r="1468" spans="1:7" ht="36.75" customHeight="1" x14ac:dyDescent="0.25">
      <c r="A1468" s="7">
        <v>43202</v>
      </c>
      <c r="B1468" s="8" t="s">
        <v>744</v>
      </c>
      <c r="C1468" s="9" t="s">
        <v>1903</v>
      </c>
      <c r="D1468" s="10" t="s">
        <v>1218</v>
      </c>
      <c r="E1468" s="11" t="s">
        <v>1203</v>
      </c>
      <c r="F1468" s="12">
        <v>189410.85</v>
      </c>
      <c r="G1468" s="13">
        <v>43281</v>
      </c>
    </row>
    <row r="1469" spans="1:7" ht="36.75" customHeight="1" x14ac:dyDescent="0.25">
      <c r="A1469" s="7">
        <v>43202</v>
      </c>
      <c r="B1469" s="8" t="s">
        <v>753</v>
      </c>
      <c r="C1469" s="9" t="s">
        <v>1470</v>
      </c>
      <c r="D1469" s="10" t="s">
        <v>1214</v>
      </c>
      <c r="E1469" s="11" t="s">
        <v>1203</v>
      </c>
      <c r="F1469" s="12">
        <v>615960</v>
      </c>
      <c r="G1469" s="13">
        <v>43281</v>
      </c>
    </row>
    <row r="1470" spans="1:7" ht="36.75" customHeight="1" x14ac:dyDescent="0.25">
      <c r="A1470" s="7">
        <v>43202</v>
      </c>
      <c r="B1470" s="8" t="s">
        <v>842</v>
      </c>
      <c r="C1470" s="9" t="s">
        <v>2088</v>
      </c>
      <c r="D1470" s="10" t="s">
        <v>1278</v>
      </c>
      <c r="E1470" s="11" t="s">
        <v>1203</v>
      </c>
      <c r="F1470" s="12">
        <v>319119.93</v>
      </c>
      <c r="G1470" s="13">
        <v>43281</v>
      </c>
    </row>
    <row r="1471" spans="1:7" ht="36.75" customHeight="1" x14ac:dyDescent="0.25">
      <c r="A1471" s="7">
        <v>43202</v>
      </c>
      <c r="B1471" s="8" t="s">
        <v>869</v>
      </c>
      <c r="C1471" s="9" t="s">
        <v>1490</v>
      </c>
      <c r="D1471" s="10" t="s">
        <v>1244</v>
      </c>
      <c r="E1471" s="11" t="s">
        <v>1203</v>
      </c>
      <c r="F1471" s="12">
        <f>11695*47.2</f>
        <v>552004</v>
      </c>
      <c r="G1471" s="13">
        <v>43281</v>
      </c>
    </row>
    <row r="1472" spans="1:7" ht="36.75" customHeight="1" x14ac:dyDescent="0.25">
      <c r="A1472" s="7">
        <v>43203</v>
      </c>
      <c r="B1472" s="8" t="s">
        <v>11</v>
      </c>
      <c r="C1472" s="9" t="s">
        <v>1460</v>
      </c>
      <c r="D1472" s="10" t="s">
        <v>1215</v>
      </c>
      <c r="E1472" s="11" t="s">
        <v>1203</v>
      </c>
      <c r="F1472" s="12">
        <v>592643.19999999995</v>
      </c>
      <c r="G1472" s="13">
        <v>43281</v>
      </c>
    </row>
    <row r="1473" spans="1:7" ht="36.75" customHeight="1" x14ac:dyDescent="0.25">
      <c r="A1473" s="7">
        <v>43203</v>
      </c>
      <c r="B1473" s="8" t="s">
        <v>27</v>
      </c>
      <c r="C1473" s="9" t="s">
        <v>1481</v>
      </c>
      <c r="D1473" s="10" t="s">
        <v>1220</v>
      </c>
      <c r="E1473" s="11" t="s">
        <v>1203</v>
      </c>
      <c r="F1473" s="12">
        <v>530528</v>
      </c>
      <c r="G1473" s="13">
        <v>43281</v>
      </c>
    </row>
    <row r="1474" spans="1:7" ht="36.75" customHeight="1" x14ac:dyDescent="0.25">
      <c r="A1474" s="7">
        <v>43203</v>
      </c>
      <c r="B1474" s="8" t="s">
        <v>69</v>
      </c>
      <c r="C1474" s="9" t="s">
        <v>1539</v>
      </c>
      <c r="D1474" s="10" t="s">
        <v>1219</v>
      </c>
      <c r="E1474" s="11" t="s">
        <v>1203</v>
      </c>
      <c r="F1474" s="12">
        <v>1067097.6000000001</v>
      </c>
      <c r="G1474" s="13">
        <v>43281</v>
      </c>
    </row>
    <row r="1475" spans="1:7" ht="36.75" customHeight="1" x14ac:dyDescent="0.25">
      <c r="A1475" s="7">
        <v>43203</v>
      </c>
      <c r="B1475" s="8" t="s">
        <v>279</v>
      </c>
      <c r="C1475" s="9" t="s">
        <v>1700</v>
      </c>
      <c r="D1475" s="10" t="s">
        <v>1214</v>
      </c>
      <c r="E1475" s="11" t="s">
        <v>1203</v>
      </c>
      <c r="F1475" s="12">
        <v>888102.22</v>
      </c>
      <c r="G1475" s="13">
        <v>43281</v>
      </c>
    </row>
    <row r="1476" spans="1:7" ht="36.75" customHeight="1" x14ac:dyDescent="0.25">
      <c r="A1476" s="7">
        <v>43203</v>
      </c>
      <c r="B1476" s="8" t="s">
        <v>317</v>
      </c>
      <c r="C1476" s="9" t="s">
        <v>1646</v>
      </c>
      <c r="D1476" s="10" t="s">
        <v>1238</v>
      </c>
      <c r="E1476" s="11" t="s">
        <v>1203</v>
      </c>
      <c r="F1476" s="12">
        <v>454803.93</v>
      </c>
      <c r="G1476" s="13">
        <v>43281</v>
      </c>
    </row>
    <row r="1477" spans="1:7" ht="36.75" customHeight="1" x14ac:dyDescent="0.25">
      <c r="A1477" s="7">
        <v>43203</v>
      </c>
      <c r="B1477" s="8" t="s">
        <v>376</v>
      </c>
      <c r="C1477" s="9" t="s">
        <v>1464</v>
      </c>
      <c r="D1477" s="10" t="s">
        <v>1215</v>
      </c>
      <c r="E1477" s="11" t="s">
        <v>1203</v>
      </c>
      <c r="F1477" s="12">
        <v>437328.06</v>
      </c>
      <c r="G1477" s="13">
        <v>43281</v>
      </c>
    </row>
    <row r="1478" spans="1:7" ht="36.75" customHeight="1" x14ac:dyDescent="0.25">
      <c r="A1478" s="7">
        <v>43203</v>
      </c>
      <c r="B1478" s="8" t="s">
        <v>376</v>
      </c>
      <c r="C1478" s="9" t="s">
        <v>1534</v>
      </c>
      <c r="D1478" s="10" t="s">
        <v>1214</v>
      </c>
      <c r="E1478" s="11" t="s">
        <v>1203</v>
      </c>
      <c r="F1478" s="12">
        <v>489235.08</v>
      </c>
      <c r="G1478" s="13">
        <v>43281</v>
      </c>
    </row>
    <row r="1479" spans="1:7" ht="36.75" customHeight="1" x14ac:dyDescent="0.25">
      <c r="A1479" s="7">
        <v>43203</v>
      </c>
      <c r="B1479" s="8" t="s">
        <v>504</v>
      </c>
      <c r="C1479" s="9" t="s">
        <v>1809</v>
      </c>
      <c r="D1479" s="10" t="s">
        <v>1214</v>
      </c>
      <c r="E1479" s="11" t="s">
        <v>1203</v>
      </c>
      <c r="F1479" s="12">
        <v>1208683.44</v>
      </c>
      <c r="G1479" s="13">
        <v>43281</v>
      </c>
    </row>
    <row r="1480" spans="1:7" ht="36.75" customHeight="1" x14ac:dyDescent="0.25">
      <c r="A1480" s="7">
        <v>43203</v>
      </c>
      <c r="B1480" s="8" t="s">
        <v>547</v>
      </c>
      <c r="C1480" s="9" t="s">
        <v>1497</v>
      </c>
      <c r="D1480" s="10" t="s">
        <v>1227</v>
      </c>
      <c r="E1480" s="11" t="s">
        <v>1203</v>
      </c>
      <c r="F1480" s="12">
        <v>437175.84</v>
      </c>
      <c r="G1480" s="13">
        <v>43281</v>
      </c>
    </row>
    <row r="1481" spans="1:7" ht="36.75" customHeight="1" x14ac:dyDescent="0.25">
      <c r="A1481" s="7">
        <v>43203</v>
      </c>
      <c r="B1481" s="8" t="s">
        <v>610</v>
      </c>
      <c r="C1481" s="9" t="s">
        <v>1490</v>
      </c>
      <c r="D1481" s="10" t="s">
        <v>1215</v>
      </c>
      <c r="E1481" s="11" t="s">
        <v>1203</v>
      </c>
      <c r="F1481" s="12">
        <v>828678.6</v>
      </c>
      <c r="G1481" s="13">
        <v>43281</v>
      </c>
    </row>
    <row r="1482" spans="1:7" ht="36.75" customHeight="1" x14ac:dyDescent="0.25">
      <c r="A1482" s="7">
        <v>43203</v>
      </c>
      <c r="B1482" s="8" t="s">
        <v>614</v>
      </c>
      <c r="C1482" s="9" t="s">
        <v>1585</v>
      </c>
      <c r="D1482" s="10" t="s">
        <v>1215</v>
      </c>
      <c r="E1482" s="11" t="s">
        <v>1203</v>
      </c>
      <c r="F1482" s="12">
        <v>394921.22</v>
      </c>
      <c r="G1482" s="13">
        <v>43281</v>
      </c>
    </row>
    <row r="1483" spans="1:7" ht="36.75" customHeight="1" x14ac:dyDescent="0.25">
      <c r="A1483" s="7">
        <v>43203</v>
      </c>
      <c r="B1483" s="8" t="s">
        <v>668</v>
      </c>
      <c r="C1483" s="9" t="s">
        <v>1586</v>
      </c>
      <c r="D1483" s="10" t="s">
        <v>1216</v>
      </c>
      <c r="E1483" s="11" t="s">
        <v>1203</v>
      </c>
      <c r="F1483" s="12">
        <v>335877.26</v>
      </c>
      <c r="G1483" s="13">
        <v>43281</v>
      </c>
    </row>
    <row r="1484" spans="1:7" ht="36.75" customHeight="1" x14ac:dyDescent="0.25">
      <c r="A1484" s="7">
        <v>43203</v>
      </c>
      <c r="B1484" s="8" t="s">
        <v>696</v>
      </c>
      <c r="C1484" s="9" t="s">
        <v>1787</v>
      </c>
      <c r="D1484" s="10" t="s">
        <v>1215</v>
      </c>
      <c r="E1484" s="11" t="s">
        <v>1203</v>
      </c>
      <c r="F1484" s="12">
        <v>1550437.4</v>
      </c>
      <c r="G1484" s="13">
        <v>43281</v>
      </c>
    </row>
    <row r="1485" spans="1:7" ht="36.75" customHeight="1" x14ac:dyDescent="0.25">
      <c r="A1485" s="7">
        <v>43203</v>
      </c>
      <c r="B1485" s="8" t="s">
        <v>878</v>
      </c>
      <c r="C1485" s="9" t="s">
        <v>1526</v>
      </c>
      <c r="D1485" s="10" t="s">
        <v>1319</v>
      </c>
      <c r="E1485" s="11" t="s">
        <v>1203</v>
      </c>
      <c r="F1485" s="12">
        <v>541324.78</v>
      </c>
      <c r="G1485" s="13">
        <v>43281</v>
      </c>
    </row>
    <row r="1486" spans="1:7" ht="36.75" customHeight="1" x14ac:dyDescent="0.25">
      <c r="A1486" s="7">
        <v>43206</v>
      </c>
      <c r="B1486" s="8" t="s">
        <v>26</v>
      </c>
      <c r="C1486" s="9" t="s">
        <v>1480</v>
      </c>
      <c r="D1486" s="10" t="s">
        <v>1226</v>
      </c>
      <c r="E1486" s="11" t="s">
        <v>1203</v>
      </c>
      <c r="F1486" s="12">
        <v>482263.22</v>
      </c>
      <c r="G1486" s="13">
        <v>43281</v>
      </c>
    </row>
    <row r="1487" spans="1:7" ht="36.75" customHeight="1" x14ac:dyDescent="0.25">
      <c r="A1487" s="7">
        <v>43206</v>
      </c>
      <c r="B1487" s="8" t="s">
        <v>34</v>
      </c>
      <c r="C1487" s="9" t="s">
        <v>1495</v>
      </c>
      <c r="D1487" s="10" t="s">
        <v>1233</v>
      </c>
      <c r="E1487" s="11" t="s">
        <v>1203</v>
      </c>
      <c r="F1487" s="12">
        <v>627151.71</v>
      </c>
      <c r="G1487" s="13">
        <v>43281</v>
      </c>
    </row>
    <row r="1488" spans="1:7" ht="36.75" customHeight="1" x14ac:dyDescent="0.25">
      <c r="A1488" s="7">
        <v>43206</v>
      </c>
      <c r="B1488" s="8" t="s">
        <v>187</v>
      </c>
      <c r="C1488" s="9" t="s">
        <v>1562</v>
      </c>
      <c r="D1488" s="10" t="s">
        <v>1215</v>
      </c>
      <c r="E1488" s="11" t="s">
        <v>1203</v>
      </c>
      <c r="F1488" s="12">
        <v>885332.76</v>
      </c>
      <c r="G1488" s="13">
        <v>43281</v>
      </c>
    </row>
    <row r="1489" spans="1:7" ht="36.75" customHeight="1" x14ac:dyDescent="0.25">
      <c r="A1489" s="7">
        <v>43206</v>
      </c>
      <c r="B1489" s="8" t="s">
        <v>298</v>
      </c>
      <c r="C1489" s="9" t="s">
        <v>1518</v>
      </c>
      <c r="D1489" s="10" t="s">
        <v>1221</v>
      </c>
      <c r="E1489" s="11" t="s">
        <v>1203</v>
      </c>
      <c r="F1489" s="12">
        <v>6636273.3300000001</v>
      </c>
      <c r="G1489" s="13">
        <v>43281</v>
      </c>
    </row>
    <row r="1490" spans="1:7" ht="36.75" customHeight="1" x14ac:dyDescent="0.25">
      <c r="A1490" s="7">
        <v>43206</v>
      </c>
      <c r="B1490" s="8" t="s">
        <v>299</v>
      </c>
      <c r="C1490" s="9" t="s">
        <v>1655</v>
      </c>
      <c r="D1490" s="10" t="s">
        <v>1215</v>
      </c>
      <c r="E1490" s="11" t="s">
        <v>1203</v>
      </c>
      <c r="F1490" s="12">
        <v>782055.62</v>
      </c>
      <c r="G1490" s="13">
        <v>43281</v>
      </c>
    </row>
    <row r="1491" spans="1:7" ht="36.75" customHeight="1" x14ac:dyDescent="0.25">
      <c r="A1491" s="7">
        <v>43206</v>
      </c>
      <c r="B1491" s="8" t="s">
        <v>341</v>
      </c>
      <c r="C1491" s="9" t="s">
        <v>1553</v>
      </c>
      <c r="D1491" s="10" t="s">
        <v>1220</v>
      </c>
      <c r="E1491" s="11" t="s">
        <v>1203</v>
      </c>
      <c r="F1491" s="12">
        <v>795980.80000000005</v>
      </c>
      <c r="G1491" s="13">
        <v>43281</v>
      </c>
    </row>
    <row r="1492" spans="1:7" ht="36.75" customHeight="1" x14ac:dyDescent="0.25">
      <c r="A1492" s="7">
        <v>43206</v>
      </c>
      <c r="B1492" s="8" t="s">
        <v>341</v>
      </c>
      <c r="C1492" s="9" t="s">
        <v>1468</v>
      </c>
      <c r="D1492" s="10" t="s">
        <v>1215</v>
      </c>
      <c r="E1492" s="11" t="s">
        <v>1203</v>
      </c>
      <c r="F1492" s="12">
        <v>909159.32</v>
      </c>
      <c r="G1492" s="13">
        <v>43281</v>
      </c>
    </row>
    <row r="1493" spans="1:7" ht="36.75" customHeight="1" x14ac:dyDescent="0.25">
      <c r="A1493" s="7">
        <v>43206</v>
      </c>
      <c r="B1493" s="8" t="s">
        <v>342</v>
      </c>
      <c r="C1493" s="9" t="s">
        <v>1736</v>
      </c>
      <c r="D1493" s="10" t="s">
        <v>1220</v>
      </c>
      <c r="E1493" s="11" t="s">
        <v>1203</v>
      </c>
      <c r="F1493" s="12">
        <v>809857.6</v>
      </c>
      <c r="G1493" s="13">
        <v>43281</v>
      </c>
    </row>
    <row r="1494" spans="1:7" ht="36.75" customHeight="1" x14ac:dyDescent="0.25">
      <c r="A1494" s="7">
        <v>43206</v>
      </c>
      <c r="B1494" s="8" t="s">
        <v>342</v>
      </c>
      <c r="C1494" s="9" t="s">
        <v>1735</v>
      </c>
      <c r="D1494" s="10" t="s">
        <v>1215</v>
      </c>
      <c r="E1494" s="11" t="s">
        <v>1203</v>
      </c>
      <c r="F1494" s="12">
        <v>870799.88</v>
      </c>
      <c r="G1494" s="13">
        <v>43281</v>
      </c>
    </row>
    <row r="1495" spans="1:7" ht="36.75" customHeight="1" x14ac:dyDescent="0.25">
      <c r="A1495" s="7">
        <v>43206</v>
      </c>
      <c r="B1495" s="8" t="s">
        <v>360</v>
      </c>
      <c r="C1495" s="9" t="s">
        <v>1535</v>
      </c>
      <c r="D1495" s="10" t="s">
        <v>1213</v>
      </c>
      <c r="E1495" s="11" t="s">
        <v>1203</v>
      </c>
      <c r="F1495" s="12">
        <v>912295.84</v>
      </c>
      <c r="G1495" s="13">
        <v>43281</v>
      </c>
    </row>
    <row r="1496" spans="1:7" ht="36.75" customHeight="1" x14ac:dyDescent="0.25">
      <c r="A1496" s="7">
        <v>43206</v>
      </c>
      <c r="B1496" s="8" t="s">
        <v>431</v>
      </c>
      <c r="C1496" s="9" t="s">
        <v>1815</v>
      </c>
      <c r="D1496" s="10" t="s">
        <v>1282</v>
      </c>
      <c r="E1496" s="11" t="s">
        <v>1203</v>
      </c>
      <c r="F1496" s="12">
        <v>688288.82</v>
      </c>
      <c r="G1496" s="13">
        <v>43281</v>
      </c>
    </row>
    <row r="1497" spans="1:7" ht="36.75" customHeight="1" x14ac:dyDescent="0.25">
      <c r="A1497" s="7">
        <v>43206</v>
      </c>
      <c r="B1497" s="8" t="s">
        <v>438</v>
      </c>
      <c r="C1497" s="9" t="s">
        <v>1818</v>
      </c>
      <c r="D1497" s="10" t="s">
        <v>1227</v>
      </c>
      <c r="E1497" s="11" t="s">
        <v>1203</v>
      </c>
      <c r="F1497" s="12">
        <v>470076.6</v>
      </c>
      <c r="G1497" s="13">
        <v>43281</v>
      </c>
    </row>
    <row r="1498" spans="1:7" ht="36.75" customHeight="1" x14ac:dyDescent="0.25">
      <c r="A1498" s="7">
        <v>43206</v>
      </c>
      <c r="B1498" s="8" t="s">
        <v>489</v>
      </c>
      <c r="C1498" s="9" t="s">
        <v>1836</v>
      </c>
      <c r="D1498" s="10" t="s">
        <v>1214</v>
      </c>
      <c r="E1498" s="11" t="s">
        <v>1203</v>
      </c>
      <c r="F1498" s="12">
        <v>1149183.1200000001</v>
      </c>
      <c r="G1498" s="13">
        <v>43281</v>
      </c>
    </row>
    <row r="1499" spans="1:7" ht="36.75" customHeight="1" x14ac:dyDescent="0.25">
      <c r="A1499" s="7">
        <v>43206</v>
      </c>
      <c r="B1499" s="8" t="s">
        <v>607</v>
      </c>
      <c r="C1499" s="9" t="s">
        <v>1909</v>
      </c>
      <c r="D1499" s="10" t="s">
        <v>1213</v>
      </c>
      <c r="E1499" s="11" t="s">
        <v>1203</v>
      </c>
      <c r="F1499" s="12">
        <v>641675.4</v>
      </c>
      <c r="G1499" s="13">
        <v>43281</v>
      </c>
    </row>
    <row r="1500" spans="1:7" ht="36.75" customHeight="1" x14ac:dyDescent="0.25">
      <c r="A1500" s="7">
        <v>43206</v>
      </c>
      <c r="B1500" s="8" t="s">
        <v>699</v>
      </c>
      <c r="C1500" s="9" t="s">
        <v>1777</v>
      </c>
      <c r="D1500" s="10" t="s">
        <v>1228</v>
      </c>
      <c r="E1500" s="11" t="s">
        <v>1203</v>
      </c>
      <c r="F1500" s="12">
        <v>461970</v>
      </c>
      <c r="G1500" s="13">
        <v>43281</v>
      </c>
    </row>
    <row r="1501" spans="1:7" ht="36.75" customHeight="1" x14ac:dyDescent="0.25">
      <c r="A1501" s="7">
        <v>43206</v>
      </c>
      <c r="B1501" s="8" t="s">
        <v>776</v>
      </c>
      <c r="C1501" s="9" t="s">
        <v>1624</v>
      </c>
      <c r="D1501" s="10" t="s">
        <v>1247</v>
      </c>
      <c r="E1501" s="11" t="s">
        <v>1203</v>
      </c>
      <c r="F1501" s="12">
        <v>436897.53</v>
      </c>
      <c r="G1501" s="13">
        <v>43281</v>
      </c>
    </row>
    <row r="1502" spans="1:7" ht="36.75" customHeight="1" x14ac:dyDescent="0.25">
      <c r="A1502" s="7">
        <v>43206</v>
      </c>
      <c r="B1502" s="8" t="s">
        <v>858</v>
      </c>
      <c r="C1502" s="9" t="s">
        <v>1482</v>
      </c>
      <c r="D1502" s="10" t="s">
        <v>1236</v>
      </c>
      <c r="E1502" s="11" t="s">
        <v>1203</v>
      </c>
      <c r="F1502" s="12">
        <v>687469.8</v>
      </c>
      <c r="G1502" s="13">
        <v>43281</v>
      </c>
    </row>
    <row r="1503" spans="1:7" ht="36.75" customHeight="1" x14ac:dyDescent="0.25">
      <c r="A1503" s="7">
        <v>43206</v>
      </c>
      <c r="B1503" s="8" t="s">
        <v>859</v>
      </c>
      <c r="C1503" s="9" t="s">
        <v>1512</v>
      </c>
      <c r="D1503" s="10" t="s">
        <v>1220</v>
      </c>
      <c r="E1503" s="11" t="s">
        <v>1203</v>
      </c>
      <c r="F1503" s="12">
        <f>7973*47.2</f>
        <v>376325.60000000003</v>
      </c>
      <c r="G1503" s="13">
        <v>43281</v>
      </c>
    </row>
    <row r="1504" spans="1:7" ht="36.75" customHeight="1" x14ac:dyDescent="0.25">
      <c r="A1504" s="7">
        <v>43207</v>
      </c>
      <c r="B1504" s="8" t="s">
        <v>26</v>
      </c>
      <c r="C1504" s="9" t="s">
        <v>1479</v>
      </c>
      <c r="D1504" s="10" t="s">
        <v>1225</v>
      </c>
      <c r="E1504" s="11" t="s">
        <v>1203</v>
      </c>
      <c r="F1504" s="12">
        <f>8279*47.2</f>
        <v>390768.80000000005</v>
      </c>
      <c r="G1504" s="13">
        <v>43281</v>
      </c>
    </row>
    <row r="1505" spans="1:7" ht="36.75" customHeight="1" x14ac:dyDescent="0.25">
      <c r="A1505" s="7">
        <v>43207</v>
      </c>
      <c r="B1505" s="8" t="s">
        <v>27</v>
      </c>
      <c r="C1505" s="9" t="s">
        <v>1483</v>
      </c>
      <c r="D1505" s="10" t="s">
        <v>1215</v>
      </c>
      <c r="E1505" s="11" t="s">
        <v>1203</v>
      </c>
      <c r="F1505" s="12">
        <v>421344.96</v>
      </c>
      <c r="G1505" s="13">
        <v>43281</v>
      </c>
    </row>
    <row r="1506" spans="1:7" ht="36.75" customHeight="1" x14ac:dyDescent="0.25">
      <c r="A1506" s="7">
        <v>43207</v>
      </c>
      <c r="B1506" s="8" t="s">
        <v>45</v>
      </c>
      <c r="C1506" s="9" t="s">
        <v>1511</v>
      </c>
      <c r="D1506" s="10" t="s">
        <v>1215</v>
      </c>
      <c r="E1506" s="11" t="s">
        <v>1203</v>
      </c>
      <c r="F1506" s="12">
        <v>813204.08</v>
      </c>
      <c r="G1506" s="13">
        <v>43281</v>
      </c>
    </row>
    <row r="1507" spans="1:7" ht="36.75" customHeight="1" x14ac:dyDescent="0.25">
      <c r="A1507" s="7">
        <v>43207</v>
      </c>
      <c r="B1507" s="8" t="s">
        <v>295</v>
      </c>
      <c r="C1507" s="9" t="s">
        <v>1514</v>
      </c>
      <c r="D1507" s="10" t="s">
        <v>1242</v>
      </c>
      <c r="E1507" s="11" t="s">
        <v>1203</v>
      </c>
      <c r="F1507" s="12">
        <v>520069.46</v>
      </c>
      <c r="G1507" s="13">
        <v>43281</v>
      </c>
    </row>
    <row r="1508" spans="1:7" ht="36.75" customHeight="1" x14ac:dyDescent="0.25">
      <c r="A1508" s="7">
        <v>43207</v>
      </c>
      <c r="B1508" s="8" t="s">
        <v>428</v>
      </c>
      <c r="C1508" s="9" t="s">
        <v>1655</v>
      </c>
      <c r="D1508" s="10" t="s">
        <v>1269</v>
      </c>
      <c r="E1508" s="11" t="s">
        <v>1203</v>
      </c>
      <c r="F1508" s="12">
        <v>757033.05</v>
      </c>
      <c r="G1508" s="13">
        <v>43281</v>
      </c>
    </row>
    <row r="1509" spans="1:7" ht="36.75" customHeight="1" x14ac:dyDescent="0.25">
      <c r="A1509" s="7">
        <v>43207</v>
      </c>
      <c r="B1509" s="8" t="s">
        <v>500</v>
      </c>
      <c r="C1509" s="9" t="s">
        <v>1467</v>
      </c>
      <c r="D1509" s="10" t="s">
        <v>1215</v>
      </c>
      <c r="E1509" s="11" t="s">
        <v>1203</v>
      </c>
      <c r="F1509" s="12">
        <v>647797.57999999996</v>
      </c>
      <c r="G1509" s="13">
        <v>43281</v>
      </c>
    </row>
    <row r="1510" spans="1:7" ht="36.75" customHeight="1" x14ac:dyDescent="0.25">
      <c r="A1510" s="7">
        <v>43207</v>
      </c>
      <c r="B1510" s="8" t="s">
        <v>557</v>
      </c>
      <c r="C1510" s="9" t="s">
        <v>1874</v>
      </c>
      <c r="D1510" s="10" t="s">
        <v>1219</v>
      </c>
      <c r="E1510" s="11" t="s">
        <v>1203</v>
      </c>
      <c r="F1510" s="12">
        <v>669060</v>
      </c>
      <c r="G1510" s="13">
        <v>43281</v>
      </c>
    </row>
    <row r="1511" spans="1:7" ht="36.75" customHeight="1" x14ac:dyDescent="0.25">
      <c r="A1511" s="7">
        <v>43207</v>
      </c>
      <c r="B1511" s="8" t="s">
        <v>627</v>
      </c>
      <c r="C1511" s="9" t="s">
        <v>1534</v>
      </c>
      <c r="D1511" s="10" t="s">
        <v>1215</v>
      </c>
      <c r="E1511" s="11" t="s">
        <v>1203</v>
      </c>
      <c r="F1511" s="12">
        <v>825032.4</v>
      </c>
      <c r="G1511" s="13">
        <v>43281</v>
      </c>
    </row>
    <row r="1512" spans="1:7" ht="36.75" customHeight="1" x14ac:dyDescent="0.25">
      <c r="A1512" s="7">
        <v>43207</v>
      </c>
      <c r="B1512" s="8" t="s">
        <v>666</v>
      </c>
      <c r="C1512" s="9" t="s">
        <v>1471</v>
      </c>
      <c r="D1512" s="10" t="s">
        <v>1254</v>
      </c>
      <c r="E1512" s="11" t="s">
        <v>1203</v>
      </c>
      <c r="F1512" s="12">
        <v>864080.1</v>
      </c>
      <c r="G1512" s="13">
        <v>43281</v>
      </c>
    </row>
    <row r="1513" spans="1:7" ht="36.75" customHeight="1" x14ac:dyDescent="0.25">
      <c r="A1513" s="7">
        <v>43207</v>
      </c>
      <c r="B1513" s="8" t="s">
        <v>733</v>
      </c>
      <c r="C1513" s="9" t="s">
        <v>2014</v>
      </c>
      <c r="D1513" s="10" t="s">
        <v>1220</v>
      </c>
      <c r="E1513" s="11" t="s">
        <v>1203</v>
      </c>
      <c r="F1513" s="12">
        <v>436883.20000000001</v>
      </c>
      <c r="G1513" s="13">
        <v>43281</v>
      </c>
    </row>
    <row r="1514" spans="1:7" ht="36.75" customHeight="1" x14ac:dyDescent="0.25">
      <c r="A1514" s="7">
        <v>43207</v>
      </c>
      <c r="B1514" s="8" t="s">
        <v>873</v>
      </c>
      <c r="C1514" s="9" t="s">
        <v>1510</v>
      </c>
      <c r="D1514" s="10" t="s">
        <v>1213</v>
      </c>
      <c r="E1514" s="11" t="s">
        <v>1203</v>
      </c>
      <c r="F1514" s="12">
        <v>565832.62</v>
      </c>
      <c r="G1514" s="13">
        <v>43281</v>
      </c>
    </row>
    <row r="1515" spans="1:7" ht="36.75" customHeight="1" x14ac:dyDescent="0.25">
      <c r="A1515" s="7">
        <v>43208</v>
      </c>
      <c r="B1515" s="8" t="s">
        <v>48</v>
      </c>
      <c r="C1515" s="9" t="s">
        <v>1514</v>
      </c>
      <c r="D1515" s="10" t="s">
        <v>1213</v>
      </c>
      <c r="E1515" s="11" t="s">
        <v>1203</v>
      </c>
      <c r="F1515" s="12">
        <v>349425.37</v>
      </c>
      <c r="G1515" s="13">
        <v>43281</v>
      </c>
    </row>
    <row r="1516" spans="1:7" ht="36.75" customHeight="1" x14ac:dyDescent="0.25">
      <c r="A1516" s="7">
        <v>43208</v>
      </c>
      <c r="B1516" s="8" t="s">
        <v>49</v>
      </c>
      <c r="C1516" s="9" t="s">
        <v>1515</v>
      </c>
      <c r="D1516" s="10" t="s">
        <v>1215</v>
      </c>
      <c r="E1516" s="11" t="s">
        <v>1203</v>
      </c>
      <c r="F1516" s="12">
        <v>573260.52</v>
      </c>
      <c r="G1516" s="13">
        <v>43281</v>
      </c>
    </row>
    <row r="1517" spans="1:7" ht="36.75" customHeight="1" x14ac:dyDescent="0.25">
      <c r="A1517" s="7">
        <v>43208</v>
      </c>
      <c r="B1517" s="8" t="s">
        <v>75</v>
      </c>
      <c r="C1517" s="9" t="s">
        <v>1547</v>
      </c>
      <c r="D1517" s="10" t="s">
        <v>1215</v>
      </c>
      <c r="E1517" s="11" t="s">
        <v>1203</v>
      </c>
      <c r="F1517" s="12">
        <v>1171035.54</v>
      </c>
      <c r="G1517" s="13">
        <v>43281</v>
      </c>
    </row>
    <row r="1518" spans="1:7" ht="36.75" customHeight="1" x14ac:dyDescent="0.25">
      <c r="A1518" s="7">
        <v>43208</v>
      </c>
      <c r="B1518" s="8" t="s">
        <v>80</v>
      </c>
      <c r="C1518" s="9" t="s">
        <v>1552</v>
      </c>
      <c r="D1518" s="10" t="s">
        <v>1227</v>
      </c>
      <c r="E1518" s="11" t="s">
        <v>1203</v>
      </c>
      <c r="F1518" s="12">
        <f>16910*50.74</f>
        <v>858013.4</v>
      </c>
      <c r="G1518" s="13">
        <v>43281</v>
      </c>
    </row>
    <row r="1519" spans="1:7" ht="36.75" customHeight="1" x14ac:dyDescent="0.25">
      <c r="A1519" s="7">
        <v>43208</v>
      </c>
      <c r="B1519" s="8" t="s">
        <v>290</v>
      </c>
      <c r="C1519" s="9" t="s">
        <v>1483</v>
      </c>
      <c r="D1519" s="10" t="s">
        <v>1227</v>
      </c>
      <c r="E1519" s="11" t="s">
        <v>1203</v>
      </c>
      <c r="F1519" s="12">
        <f>14704*50.74</f>
        <v>746080.96000000008</v>
      </c>
      <c r="G1519" s="13">
        <v>43281</v>
      </c>
    </row>
    <row r="1520" spans="1:7" ht="36.75" customHeight="1" x14ac:dyDescent="0.25">
      <c r="A1520" s="7">
        <v>43208</v>
      </c>
      <c r="B1520" s="8" t="s">
        <v>394</v>
      </c>
      <c r="C1520" s="9" t="s">
        <v>1783</v>
      </c>
      <c r="D1520" s="10" t="s">
        <v>1276</v>
      </c>
      <c r="E1520" s="11" t="s">
        <v>1203</v>
      </c>
      <c r="F1520" s="12">
        <v>396321.16</v>
      </c>
      <c r="G1520" s="13">
        <v>43281</v>
      </c>
    </row>
    <row r="1521" spans="1:7" ht="36.75" customHeight="1" x14ac:dyDescent="0.25">
      <c r="A1521" s="7">
        <v>43208</v>
      </c>
      <c r="B1521" s="8" t="s">
        <v>428</v>
      </c>
      <c r="C1521" s="9" t="s">
        <v>1479</v>
      </c>
      <c r="D1521" s="10" t="s">
        <v>1270</v>
      </c>
      <c r="E1521" s="11" t="s">
        <v>1203</v>
      </c>
      <c r="F1521" s="12">
        <v>1650023.81</v>
      </c>
      <c r="G1521" s="13">
        <v>43281</v>
      </c>
    </row>
    <row r="1522" spans="1:7" ht="36.75" customHeight="1" x14ac:dyDescent="0.25">
      <c r="A1522" s="7">
        <v>43208</v>
      </c>
      <c r="B1522" s="8" t="s">
        <v>464</v>
      </c>
      <c r="C1522" s="9" t="s">
        <v>1471</v>
      </c>
      <c r="D1522" s="10" t="s">
        <v>1262</v>
      </c>
      <c r="E1522" s="11" t="s">
        <v>1203</v>
      </c>
      <c r="F1522" s="12">
        <f>12480*47.2</f>
        <v>589056</v>
      </c>
      <c r="G1522" s="13">
        <v>43281</v>
      </c>
    </row>
    <row r="1523" spans="1:7" ht="36.75" customHeight="1" x14ac:dyDescent="0.25">
      <c r="A1523" s="7">
        <v>43208</v>
      </c>
      <c r="B1523" s="8" t="s">
        <v>487</v>
      </c>
      <c r="C1523" s="9" t="s">
        <v>1835</v>
      </c>
      <c r="D1523" s="10" t="s">
        <v>1215</v>
      </c>
      <c r="E1523" s="11" t="s">
        <v>1203</v>
      </c>
      <c r="F1523" s="12">
        <v>1716794.98</v>
      </c>
      <c r="G1523" s="13">
        <v>43281</v>
      </c>
    </row>
    <row r="1524" spans="1:7" ht="36.75" customHeight="1" x14ac:dyDescent="0.25">
      <c r="A1524" s="7">
        <v>43208</v>
      </c>
      <c r="B1524" s="8" t="s">
        <v>634</v>
      </c>
      <c r="C1524" s="9" t="s">
        <v>1923</v>
      </c>
      <c r="D1524" s="10" t="s">
        <v>1242</v>
      </c>
      <c r="E1524" s="11" t="s">
        <v>1203</v>
      </c>
      <c r="F1524" s="12">
        <v>569941.97</v>
      </c>
      <c r="G1524" s="13">
        <v>43281</v>
      </c>
    </row>
    <row r="1525" spans="1:7" ht="36.75" customHeight="1" x14ac:dyDescent="0.25">
      <c r="A1525" s="7">
        <v>43208</v>
      </c>
      <c r="B1525" s="8" t="s">
        <v>766</v>
      </c>
      <c r="C1525" s="9" t="s">
        <v>2048</v>
      </c>
      <c r="D1525" s="10" t="s">
        <v>1215</v>
      </c>
      <c r="E1525" s="11" t="s">
        <v>1203</v>
      </c>
      <c r="F1525" s="12">
        <v>237824.28</v>
      </c>
      <c r="G1525" s="13">
        <v>43281</v>
      </c>
    </row>
    <row r="1526" spans="1:7" ht="36.75" customHeight="1" x14ac:dyDescent="0.25">
      <c r="A1526" s="7">
        <v>43208</v>
      </c>
      <c r="B1526" s="8" t="s">
        <v>795</v>
      </c>
      <c r="C1526" s="9" t="s">
        <v>2059</v>
      </c>
      <c r="D1526" s="10" t="s">
        <v>1220</v>
      </c>
      <c r="E1526" s="11" t="s">
        <v>1203</v>
      </c>
      <c r="F1526" s="12">
        <v>624408.80000000005</v>
      </c>
      <c r="G1526" s="13">
        <v>43281</v>
      </c>
    </row>
    <row r="1527" spans="1:7" ht="36.75" customHeight="1" x14ac:dyDescent="0.25">
      <c r="A1527" s="7">
        <v>43208</v>
      </c>
      <c r="B1527" s="8" t="s">
        <v>830</v>
      </c>
      <c r="C1527" s="9" t="s">
        <v>1483</v>
      </c>
      <c r="D1527" s="10" t="s">
        <v>1282</v>
      </c>
      <c r="E1527" s="11" t="s">
        <v>1203</v>
      </c>
      <c r="F1527" s="12">
        <v>325606.57</v>
      </c>
      <c r="G1527" s="13">
        <v>43281</v>
      </c>
    </row>
    <row r="1528" spans="1:7" ht="36.75" customHeight="1" x14ac:dyDescent="0.25">
      <c r="A1528" s="7">
        <v>43208</v>
      </c>
      <c r="B1528" s="8" t="s">
        <v>886</v>
      </c>
      <c r="C1528" s="9" t="s">
        <v>1946</v>
      </c>
      <c r="D1528" s="10" t="s">
        <v>1213</v>
      </c>
      <c r="E1528" s="11" t="s">
        <v>1203</v>
      </c>
      <c r="F1528" s="12">
        <v>1697684.26</v>
      </c>
      <c r="G1528" s="13">
        <v>43281</v>
      </c>
    </row>
    <row r="1529" spans="1:7" ht="36.75" customHeight="1" x14ac:dyDescent="0.25">
      <c r="A1529" s="7">
        <v>43209</v>
      </c>
      <c r="B1529" s="8" t="s">
        <v>68</v>
      </c>
      <c r="C1529" s="9" t="s">
        <v>1538</v>
      </c>
      <c r="D1529" s="10" t="s">
        <v>1215</v>
      </c>
      <c r="E1529" s="11" t="s">
        <v>1203</v>
      </c>
      <c r="F1529" s="12">
        <v>442605.02</v>
      </c>
      <c r="G1529" s="13">
        <v>43281</v>
      </c>
    </row>
    <row r="1530" spans="1:7" ht="36.75" customHeight="1" x14ac:dyDescent="0.25">
      <c r="A1530" s="7">
        <v>43209</v>
      </c>
      <c r="B1530" s="8" t="s">
        <v>132</v>
      </c>
      <c r="C1530" s="9" t="s">
        <v>1594</v>
      </c>
      <c r="D1530" s="10" t="s">
        <v>1238</v>
      </c>
      <c r="E1530" s="11" t="s">
        <v>1203</v>
      </c>
      <c r="F1530" s="12">
        <v>475404.6</v>
      </c>
      <c r="G1530" s="13">
        <v>43281</v>
      </c>
    </row>
    <row r="1531" spans="1:7" ht="36.75" customHeight="1" x14ac:dyDescent="0.25">
      <c r="A1531" s="7">
        <v>43209</v>
      </c>
      <c r="B1531" s="8" t="s">
        <v>162</v>
      </c>
      <c r="C1531" s="9" t="s">
        <v>1491</v>
      </c>
      <c r="D1531" s="10" t="s">
        <v>1256</v>
      </c>
      <c r="E1531" s="11" t="s">
        <v>1203</v>
      </c>
      <c r="F1531" s="12">
        <v>593379.06000000006</v>
      </c>
      <c r="G1531" s="13">
        <v>43281</v>
      </c>
    </row>
    <row r="1532" spans="1:7" ht="36.75" customHeight="1" x14ac:dyDescent="0.25">
      <c r="A1532" s="7">
        <v>43209</v>
      </c>
      <c r="B1532" s="8" t="s">
        <v>162</v>
      </c>
      <c r="C1532" s="9" t="s">
        <v>1548</v>
      </c>
      <c r="D1532" s="10" t="s">
        <v>1239</v>
      </c>
      <c r="E1532" s="11" t="s">
        <v>1203</v>
      </c>
      <c r="F1532" s="12">
        <v>660070.12</v>
      </c>
      <c r="G1532" s="13">
        <v>43281</v>
      </c>
    </row>
    <row r="1533" spans="1:7" ht="36.75" customHeight="1" x14ac:dyDescent="0.25">
      <c r="A1533" s="7">
        <v>43209</v>
      </c>
      <c r="B1533" s="8" t="s">
        <v>215</v>
      </c>
      <c r="C1533" s="9" t="s">
        <v>1659</v>
      </c>
      <c r="D1533" s="10" t="s">
        <v>1218</v>
      </c>
      <c r="E1533" s="11" t="s">
        <v>1203</v>
      </c>
      <c r="F1533" s="12">
        <v>431172</v>
      </c>
      <c r="G1533" s="13">
        <v>43281</v>
      </c>
    </row>
    <row r="1534" spans="1:7" ht="36.75" customHeight="1" x14ac:dyDescent="0.25">
      <c r="A1534" s="7">
        <v>43209</v>
      </c>
      <c r="B1534" s="8" t="s">
        <v>215</v>
      </c>
      <c r="C1534" s="9" t="s">
        <v>1658</v>
      </c>
      <c r="D1534" s="10" t="s">
        <v>1223</v>
      </c>
      <c r="E1534" s="11" t="s">
        <v>1203</v>
      </c>
      <c r="F1534" s="12">
        <v>603640.80000000005</v>
      </c>
      <c r="G1534" s="13">
        <v>43281</v>
      </c>
    </row>
    <row r="1535" spans="1:7" ht="36.75" customHeight="1" x14ac:dyDescent="0.25">
      <c r="A1535" s="7">
        <v>43209</v>
      </c>
      <c r="B1535" s="8" t="s">
        <v>528</v>
      </c>
      <c r="C1535" s="9" t="s">
        <v>1497</v>
      </c>
      <c r="D1535" s="10" t="s">
        <v>1214</v>
      </c>
      <c r="E1535" s="11" t="s">
        <v>1203</v>
      </c>
      <c r="F1535" s="12">
        <v>511355.36</v>
      </c>
      <c r="G1535" s="13">
        <v>43281</v>
      </c>
    </row>
    <row r="1536" spans="1:7" ht="36.75" customHeight="1" x14ac:dyDescent="0.25">
      <c r="A1536" s="7">
        <v>43209</v>
      </c>
      <c r="B1536" s="8" t="s">
        <v>654</v>
      </c>
      <c r="C1536" s="9" t="s">
        <v>1515</v>
      </c>
      <c r="D1536" s="10" t="s">
        <v>1305</v>
      </c>
      <c r="E1536" s="11" t="s">
        <v>1203</v>
      </c>
      <c r="F1536" s="12">
        <v>403949.92</v>
      </c>
      <c r="G1536" s="13">
        <v>43281</v>
      </c>
    </row>
    <row r="1537" spans="1:7" ht="36.75" customHeight="1" x14ac:dyDescent="0.25">
      <c r="A1537" s="7">
        <v>43209</v>
      </c>
      <c r="B1537" s="8" t="s">
        <v>655</v>
      </c>
      <c r="C1537" s="9" t="s">
        <v>1938</v>
      </c>
      <c r="D1537" s="10" t="s">
        <v>1240</v>
      </c>
      <c r="E1537" s="11" t="s">
        <v>1203</v>
      </c>
      <c r="F1537" s="12">
        <v>381242.3</v>
      </c>
      <c r="G1537" s="13">
        <v>43281</v>
      </c>
    </row>
    <row r="1538" spans="1:7" ht="36.75" customHeight="1" x14ac:dyDescent="0.25">
      <c r="A1538" s="7">
        <v>43209</v>
      </c>
      <c r="B1538" s="8" t="s">
        <v>683</v>
      </c>
      <c r="C1538" s="9" t="s">
        <v>1955</v>
      </c>
      <c r="D1538" s="10" t="s">
        <v>1234</v>
      </c>
      <c r="E1538" s="11" t="s">
        <v>1203</v>
      </c>
      <c r="F1538" s="12">
        <v>571129.57999999996</v>
      </c>
      <c r="G1538" s="13">
        <v>43281</v>
      </c>
    </row>
    <row r="1539" spans="1:7" ht="36.75" customHeight="1" x14ac:dyDescent="0.25">
      <c r="A1539" s="7">
        <v>43209</v>
      </c>
      <c r="B1539" s="8" t="s">
        <v>694</v>
      </c>
      <c r="C1539" s="9" t="s">
        <v>1703</v>
      </c>
      <c r="D1539" s="10" t="s">
        <v>1215</v>
      </c>
      <c r="E1539" s="11" t="s">
        <v>1203</v>
      </c>
      <c r="F1539" s="12">
        <v>850453.14</v>
      </c>
      <c r="G1539" s="13">
        <v>43281</v>
      </c>
    </row>
    <row r="1540" spans="1:7" ht="36.75" customHeight="1" x14ac:dyDescent="0.25">
      <c r="A1540" s="7">
        <v>43209</v>
      </c>
      <c r="B1540" s="8" t="s">
        <v>851</v>
      </c>
      <c r="C1540" s="9" t="s">
        <v>1592</v>
      </c>
      <c r="D1540" s="10" t="s">
        <v>1228</v>
      </c>
      <c r="E1540" s="11" t="s">
        <v>1203</v>
      </c>
      <c r="F1540" s="12">
        <v>161939.31</v>
      </c>
      <c r="G1540" s="13">
        <v>43281</v>
      </c>
    </row>
    <row r="1541" spans="1:7" ht="36.75" customHeight="1" x14ac:dyDescent="0.25">
      <c r="A1541" s="7">
        <v>43209</v>
      </c>
      <c r="B1541" s="8" t="s">
        <v>863</v>
      </c>
      <c r="C1541" s="9" t="s">
        <v>2103</v>
      </c>
      <c r="D1541" s="10" t="s">
        <v>1220</v>
      </c>
      <c r="E1541" s="11" t="s">
        <v>1203</v>
      </c>
      <c r="F1541" s="12">
        <v>364006.40000000002</v>
      </c>
      <c r="G1541" s="13">
        <v>43281</v>
      </c>
    </row>
    <row r="1542" spans="1:7" ht="36.75" customHeight="1" x14ac:dyDescent="0.25">
      <c r="A1542" s="7">
        <v>43210</v>
      </c>
      <c r="B1542" s="8" t="s">
        <v>56</v>
      </c>
      <c r="C1542" s="9" t="s">
        <v>1525</v>
      </c>
      <c r="D1542" s="10" t="s">
        <v>1243</v>
      </c>
      <c r="E1542" s="11" t="s">
        <v>1203</v>
      </c>
      <c r="F1542" s="12">
        <v>208350.71</v>
      </c>
      <c r="G1542" s="13">
        <v>43281</v>
      </c>
    </row>
    <row r="1543" spans="1:7" ht="36.75" customHeight="1" x14ac:dyDescent="0.25">
      <c r="A1543" s="7">
        <v>43210</v>
      </c>
      <c r="B1543" s="8" t="s">
        <v>110</v>
      </c>
      <c r="C1543" s="9" t="s">
        <v>1576</v>
      </c>
      <c r="D1543" s="10" t="s">
        <v>1227</v>
      </c>
      <c r="E1543" s="11" t="s">
        <v>1203</v>
      </c>
      <c r="F1543" s="12">
        <v>828874.48</v>
      </c>
      <c r="G1543" s="13">
        <v>43281</v>
      </c>
    </row>
    <row r="1544" spans="1:7" ht="36.75" customHeight="1" x14ac:dyDescent="0.25">
      <c r="A1544" s="7">
        <v>43210</v>
      </c>
      <c r="B1544" s="8" t="s">
        <v>144</v>
      </c>
      <c r="C1544" s="9" t="s">
        <v>1519</v>
      </c>
      <c r="D1544" s="10" t="s">
        <v>1214</v>
      </c>
      <c r="E1544" s="11" t="s">
        <v>1203</v>
      </c>
      <c r="F1544" s="12">
        <v>979532.16</v>
      </c>
      <c r="G1544" s="13">
        <v>43281</v>
      </c>
    </row>
    <row r="1545" spans="1:7" ht="36.75" customHeight="1" x14ac:dyDescent="0.25">
      <c r="A1545" s="7">
        <v>43210</v>
      </c>
      <c r="B1545" s="8" t="s">
        <v>174</v>
      </c>
      <c r="C1545" s="9" t="s">
        <v>1628</v>
      </c>
      <c r="D1545" s="10" t="s">
        <v>1215</v>
      </c>
      <c r="E1545" s="11" t="s">
        <v>1203</v>
      </c>
      <c r="F1545" s="12">
        <v>443416.86</v>
      </c>
      <c r="G1545" s="13">
        <v>43281</v>
      </c>
    </row>
    <row r="1546" spans="1:7" ht="36.75" customHeight="1" x14ac:dyDescent="0.25">
      <c r="A1546" s="7">
        <v>43210</v>
      </c>
      <c r="B1546" s="8" t="s">
        <v>264</v>
      </c>
      <c r="C1546" s="9" t="s">
        <v>1686</v>
      </c>
      <c r="D1546" s="10" t="s">
        <v>1258</v>
      </c>
      <c r="E1546" s="11" t="s">
        <v>1203</v>
      </c>
      <c r="F1546" s="12">
        <f>20165*47.2</f>
        <v>951788</v>
      </c>
      <c r="G1546" s="13">
        <v>43281</v>
      </c>
    </row>
    <row r="1547" spans="1:7" ht="36.75" customHeight="1" x14ac:dyDescent="0.25">
      <c r="A1547" s="7">
        <v>43210</v>
      </c>
      <c r="B1547" s="8" t="s">
        <v>281</v>
      </c>
      <c r="C1547" s="9" t="s">
        <v>1496</v>
      </c>
      <c r="D1547" s="10" t="s">
        <v>1215</v>
      </c>
      <c r="E1547" s="11" t="s">
        <v>1203</v>
      </c>
      <c r="F1547" s="12">
        <v>1557879.66</v>
      </c>
      <c r="G1547" s="13">
        <v>43281</v>
      </c>
    </row>
    <row r="1548" spans="1:7" ht="36.75" customHeight="1" x14ac:dyDescent="0.25">
      <c r="A1548" s="7">
        <v>43210</v>
      </c>
      <c r="B1548" s="8" t="s">
        <v>565</v>
      </c>
      <c r="C1548" s="9" t="s">
        <v>1878</v>
      </c>
      <c r="D1548" s="10" t="s">
        <v>1227</v>
      </c>
      <c r="E1548" s="11" t="s">
        <v>1203</v>
      </c>
      <c r="F1548" s="12">
        <v>539460.6</v>
      </c>
      <c r="G1548" s="13">
        <v>43281</v>
      </c>
    </row>
    <row r="1549" spans="1:7" ht="36.75" customHeight="1" x14ac:dyDescent="0.25">
      <c r="A1549" s="7">
        <v>43210</v>
      </c>
      <c r="B1549" s="8" t="s">
        <v>622</v>
      </c>
      <c r="C1549" s="9" t="s">
        <v>1521</v>
      </c>
      <c r="D1549" s="10" t="s">
        <v>1215</v>
      </c>
      <c r="E1549" s="11" t="s">
        <v>1203</v>
      </c>
      <c r="F1549" s="12">
        <v>1053557.1000000001</v>
      </c>
      <c r="G1549" s="13">
        <v>43281</v>
      </c>
    </row>
    <row r="1550" spans="1:7" ht="36.75" customHeight="1" x14ac:dyDescent="0.25">
      <c r="A1550" s="7">
        <v>43210</v>
      </c>
      <c r="B1550" s="8" t="s">
        <v>644</v>
      </c>
      <c r="C1550" s="9" t="s">
        <v>1932</v>
      </c>
      <c r="D1550" s="10" t="s">
        <v>1216</v>
      </c>
      <c r="E1550" s="11" t="s">
        <v>1203</v>
      </c>
      <c r="F1550" s="12">
        <v>1986885.36</v>
      </c>
      <c r="G1550" s="13">
        <v>43281</v>
      </c>
    </row>
    <row r="1551" spans="1:7" ht="36.75" customHeight="1" x14ac:dyDescent="0.25">
      <c r="A1551" s="7">
        <v>43210</v>
      </c>
      <c r="B1551" s="8" t="s">
        <v>645</v>
      </c>
      <c r="C1551" s="9" t="s">
        <v>1634</v>
      </c>
      <c r="D1551" s="10" t="s">
        <v>1215</v>
      </c>
      <c r="E1551" s="11" t="s">
        <v>1203</v>
      </c>
      <c r="F1551" s="12">
        <v>454960.8</v>
      </c>
      <c r="G1551" s="13">
        <v>43281</v>
      </c>
    </row>
    <row r="1552" spans="1:7" ht="36.75" customHeight="1" x14ac:dyDescent="0.25">
      <c r="A1552" s="7">
        <v>43210</v>
      </c>
      <c r="B1552" s="8" t="s">
        <v>729</v>
      </c>
      <c r="C1552" s="9" t="s">
        <v>2005</v>
      </c>
      <c r="D1552" s="10" t="s">
        <v>1270</v>
      </c>
      <c r="E1552" s="11" t="s">
        <v>1203</v>
      </c>
      <c r="F1552" s="12">
        <v>449646.5</v>
      </c>
      <c r="G1552" s="13">
        <v>43281</v>
      </c>
    </row>
    <row r="1553" spans="1:7" ht="36.75" customHeight="1" x14ac:dyDescent="0.25">
      <c r="A1553" s="7">
        <v>43210</v>
      </c>
      <c r="B1553" s="8" t="s">
        <v>801</v>
      </c>
      <c r="C1553" s="9" t="s">
        <v>1492</v>
      </c>
      <c r="D1553" s="10" t="s">
        <v>1215</v>
      </c>
      <c r="E1553" s="11" t="s">
        <v>1203</v>
      </c>
      <c r="F1553" s="12">
        <v>1199862.94</v>
      </c>
      <c r="G1553" s="13">
        <v>43281</v>
      </c>
    </row>
    <row r="1554" spans="1:7" ht="36.75" customHeight="1" x14ac:dyDescent="0.25">
      <c r="A1554" s="7">
        <v>43213</v>
      </c>
      <c r="B1554" s="8" t="s">
        <v>218</v>
      </c>
      <c r="C1554" s="9" t="s">
        <v>1480</v>
      </c>
      <c r="D1554" s="10" t="s">
        <v>1228</v>
      </c>
      <c r="E1554" s="11" t="s">
        <v>1203</v>
      </c>
      <c r="F1554" s="12">
        <v>891079.36</v>
      </c>
      <c r="G1554" s="13">
        <v>43281</v>
      </c>
    </row>
    <row r="1555" spans="1:7" ht="36.75" customHeight="1" x14ac:dyDescent="0.25">
      <c r="A1555" s="7">
        <v>43213</v>
      </c>
      <c r="B1555" s="8" t="s">
        <v>272</v>
      </c>
      <c r="C1555" s="9" t="s">
        <v>1695</v>
      </c>
      <c r="D1555" s="10" t="s">
        <v>1215</v>
      </c>
      <c r="E1555" s="11" t="s">
        <v>1203</v>
      </c>
      <c r="F1555" s="12">
        <v>1033591.5</v>
      </c>
      <c r="G1555" s="13">
        <v>43281</v>
      </c>
    </row>
    <row r="1556" spans="1:7" ht="36.75" customHeight="1" x14ac:dyDescent="0.25">
      <c r="A1556" s="7">
        <v>43213</v>
      </c>
      <c r="B1556" s="8" t="s">
        <v>331</v>
      </c>
      <c r="C1556" s="9" t="s">
        <v>1615</v>
      </c>
      <c r="D1556" s="10" t="s">
        <v>1215</v>
      </c>
      <c r="E1556" s="11" t="s">
        <v>1203</v>
      </c>
      <c r="F1556" s="12">
        <v>1493278.2</v>
      </c>
      <c r="G1556" s="13">
        <v>43281</v>
      </c>
    </row>
    <row r="1557" spans="1:7" ht="36.75" customHeight="1" x14ac:dyDescent="0.25">
      <c r="A1557" s="7">
        <v>43213</v>
      </c>
      <c r="B1557" s="8" t="s">
        <v>441</v>
      </c>
      <c r="C1557" s="9" t="s">
        <v>1466</v>
      </c>
      <c r="D1557" s="10" t="s">
        <v>1215</v>
      </c>
      <c r="E1557" s="11" t="s">
        <v>1203</v>
      </c>
      <c r="F1557" s="12">
        <v>640338.80000000005</v>
      </c>
      <c r="G1557" s="13">
        <v>43281</v>
      </c>
    </row>
    <row r="1558" spans="1:7" ht="36.75" customHeight="1" x14ac:dyDescent="0.25">
      <c r="A1558" s="7">
        <v>43213</v>
      </c>
      <c r="B1558" s="8" t="s">
        <v>615</v>
      </c>
      <c r="C1558" s="9" t="s">
        <v>1501</v>
      </c>
      <c r="D1558" s="10" t="s">
        <v>1215</v>
      </c>
      <c r="E1558" s="11" t="s">
        <v>1203</v>
      </c>
      <c r="F1558" s="12">
        <v>509500.4</v>
      </c>
      <c r="G1558" s="13">
        <v>43281</v>
      </c>
    </row>
    <row r="1559" spans="1:7" ht="36.75" customHeight="1" x14ac:dyDescent="0.25">
      <c r="A1559" s="7">
        <v>43213</v>
      </c>
      <c r="B1559" s="8" t="s">
        <v>663</v>
      </c>
      <c r="C1559" s="9" t="s">
        <v>1941</v>
      </c>
      <c r="D1559" s="10" t="s">
        <v>1251</v>
      </c>
      <c r="E1559" s="11" t="s">
        <v>1203</v>
      </c>
      <c r="F1559" s="12">
        <v>1803656.42</v>
      </c>
      <c r="G1559" s="13">
        <v>43281</v>
      </c>
    </row>
    <row r="1560" spans="1:7" ht="36.75" customHeight="1" x14ac:dyDescent="0.25">
      <c r="A1560" s="7">
        <v>43213</v>
      </c>
      <c r="B1560" s="8" t="s">
        <v>737</v>
      </c>
      <c r="C1560" s="9" t="s">
        <v>1497</v>
      </c>
      <c r="D1560" s="10" t="s">
        <v>1215</v>
      </c>
      <c r="E1560" s="11" t="s">
        <v>1203</v>
      </c>
      <c r="F1560" s="12">
        <v>845829.9</v>
      </c>
      <c r="G1560" s="13">
        <v>43281</v>
      </c>
    </row>
    <row r="1561" spans="1:7" ht="36.75" customHeight="1" x14ac:dyDescent="0.25">
      <c r="A1561" s="7">
        <v>43213</v>
      </c>
      <c r="B1561" s="8" t="s">
        <v>738</v>
      </c>
      <c r="C1561" s="9" t="s">
        <v>2018</v>
      </c>
      <c r="D1561" s="10" t="s">
        <v>1311</v>
      </c>
      <c r="E1561" s="11" t="s">
        <v>1203</v>
      </c>
      <c r="F1561" s="12">
        <v>981199.17</v>
      </c>
      <c r="G1561" s="13">
        <v>43281</v>
      </c>
    </row>
    <row r="1562" spans="1:7" ht="36.75" customHeight="1" x14ac:dyDescent="0.25">
      <c r="A1562" s="7">
        <v>43213</v>
      </c>
      <c r="B1562" s="8" t="s">
        <v>739</v>
      </c>
      <c r="C1562" s="9" t="s">
        <v>2021</v>
      </c>
      <c r="D1562" s="10" t="s">
        <v>1259</v>
      </c>
      <c r="E1562" s="11" t="s">
        <v>1203</v>
      </c>
      <c r="F1562" s="12">
        <v>825231.65</v>
      </c>
      <c r="G1562" s="13">
        <v>43281</v>
      </c>
    </row>
    <row r="1563" spans="1:7" ht="36.75" customHeight="1" x14ac:dyDescent="0.25">
      <c r="A1563" s="7">
        <v>43213</v>
      </c>
      <c r="B1563" s="8" t="s">
        <v>739</v>
      </c>
      <c r="C1563" s="9" t="s">
        <v>2020</v>
      </c>
      <c r="D1563" s="10" t="s">
        <v>1282</v>
      </c>
      <c r="E1563" s="11" t="s">
        <v>1203</v>
      </c>
      <c r="F1563" s="12">
        <v>922232.14</v>
      </c>
      <c r="G1563" s="13">
        <v>43281</v>
      </c>
    </row>
    <row r="1564" spans="1:7" ht="36.75" customHeight="1" x14ac:dyDescent="0.25">
      <c r="A1564" s="7">
        <v>43213</v>
      </c>
      <c r="B1564" s="8" t="s">
        <v>767</v>
      </c>
      <c r="C1564" s="9" t="s">
        <v>2049</v>
      </c>
      <c r="D1564" s="10" t="s">
        <v>1213</v>
      </c>
      <c r="E1564" s="11" t="s">
        <v>1203</v>
      </c>
      <c r="F1564" s="12">
        <v>1061897.98</v>
      </c>
      <c r="G1564" s="13">
        <v>43281</v>
      </c>
    </row>
    <row r="1565" spans="1:7" ht="36.75" customHeight="1" x14ac:dyDescent="0.25">
      <c r="A1565" s="7">
        <v>43214</v>
      </c>
      <c r="B1565" s="8" t="s">
        <v>337</v>
      </c>
      <c r="C1565" s="9" t="s">
        <v>1517</v>
      </c>
      <c r="D1565" s="10" t="s">
        <v>1267</v>
      </c>
      <c r="E1565" s="11" t="s">
        <v>1203</v>
      </c>
      <c r="F1565" s="12">
        <v>626902.31999999995</v>
      </c>
      <c r="G1565" s="13">
        <v>43281</v>
      </c>
    </row>
    <row r="1566" spans="1:7" ht="36.75" customHeight="1" x14ac:dyDescent="0.25">
      <c r="A1566" s="7">
        <v>43214</v>
      </c>
      <c r="B1566" s="8" t="s">
        <v>361</v>
      </c>
      <c r="C1566" s="9" t="s">
        <v>1751</v>
      </c>
      <c r="D1566" s="10" t="s">
        <v>1221</v>
      </c>
      <c r="E1566" s="11" t="s">
        <v>1203</v>
      </c>
      <c r="F1566" s="12">
        <v>102955827.18000001</v>
      </c>
      <c r="G1566" s="13">
        <v>43281</v>
      </c>
    </row>
    <row r="1567" spans="1:7" ht="36.75" customHeight="1" x14ac:dyDescent="0.25">
      <c r="A1567" s="7">
        <v>43214</v>
      </c>
      <c r="B1567" s="8" t="s">
        <v>518</v>
      </c>
      <c r="C1567" s="9" t="s">
        <v>1564</v>
      </c>
      <c r="D1567" s="10" t="s">
        <v>1214</v>
      </c>
      <c r="E1567" s="11" t="s">
        <v>1203</v>
      </c>
      <c r="F1567" s="12">
        <v>234541.8</v>
      </c>
      <c r="G1567" s="13">
        <v>43281</v>
      </c>
    </row>
    <row r="1568" spans="1:7" ht="36.75" customHeight="1" x14ac:dyDescent="0.25">
      <c r="A1568" s="7">
        <v>43214</v>
      </c>
      <c r="B1568" s="8" t="s">
        <v>650</v>
      </c>
      <c r="C1568" s="9" t="s">
        <v>1483</v>
      </c>
      <c r="D1568" s="10" t="s">
        <v>1254</v>
      </c>
      <c r="E1568" s="11" t="s">
        <v>1203</v>
      </c>
      <c r="F1568" s="12">
        <v>524020.22</v>
      </c>
      <c r="G1568" s="13">
        <v>43281</v>
      </c>
    </row>
    <row r="1569" spans="1:7" ht="36.75" customHeight="1" x14ac:dyDescent="0.25">
      <c r="A1569" s="7">
        <v>43214</v>
      </c>
      <c r="B1569" s="8" t="s">
        <v>673</v>
      </c>
      <c r="C1569" s="9" t="s">
        <v>1652</v>
      </c>
      <c r="D1569" s="10" t="s">
        <v>1213</v>
      </c>
      <c r="E1569" s="11" t="s">
        <v>1203</v>
      </c>
      <c r="F1569" s="12">
        <v>857427.36</v>
      </c>
      <c r="G1569" s="13">
        <v>43281</v>
      </c>
    </row>
    <row r="1570" spans="1:7" ht="36.75" customHeight="1" x14ac:dyDescent="0.25">
      <c r="A1570" s="7">
        <v>43214</v>
      </c>
      <c r="B1570" s="8" t="s">
        <v>762</v>
      </c>
      <c r="C1570" s="9" t="s">
        <v>1512</v>
      </c>
      <c r="D1570" s="10" t="s">
        <v>1227</v>
      </c>
      <c r="E1570" s="11" t="s">
        <v>1203</v>
      </c>
      <c r="F1570" s="12">
        <f>10080*50.74</f>
        <v>511459.2</v>
      </c>
      <c r="G1570" s="13">
        <v>43281</v>
      </c>
    </row>
    <row r="1571" spans="1:7" ht="36.75" customHeight="1" x14ac:dyDescent="0.25">
      <c r="A1571" s="7">
        <v>43215</v>
      </c>
      <c r="B1571" s="8" t="s">
        <v>18</v>
      </c>
      <c r="C1571" s="9" t="s">
        <v>1469</v>
      </c>
      <c r="D1571" s="10" t="s">
        <v>1215</v>
      </c>
      <c r="E1571" s="11" t="s">
        <v>1203</v>
      </c>
      <c r="F1571" s="12">
        <v>544009.5</v>
      </c>
      <c r="G1571" s="13">
        <v>43281</v>
      </c>
    </row>
    <row r="1572" spans="1:7" ht="36.75" customHeight="1" x14ac:dyDescent="0.25">
      <c r="A1572" s="7">
        <v>43215</v>
      </c>
      <c r="B1572" s="8" t="s">
        <v>220</v>
      </c>
      <c r="C1572" s="9" t="s">
        <v>1664</v>
      </c>
      <c r="D1572" s="10" t="s">
        <v>1216</v>
      </c>
      <c r="E1572" s="11" t="s">
        <v>1203</v>
      </c>
      <c r="F1572" s="12">
        <v>1368747.16</v>
      </c>
      <c r="G1572" s="13">
        <v>43281</v>
      </c>
    </row>
    <row r="1573" spans="1:7" ht="36.75" customHeight="1" x14ac:dyDescent="0.25">
      <c r="A1573" s="7">
        <v>43215</v>
      </c>
      <c r="B1573" s="8" t="s">
        <v>246</v>
      </c>
      <c r="C1573" s="9" t="s">
        <v>1676</v>
      </c>
      <c r="D1573" s="10" t="s">
        <v>1227</v>
      </c>
      <c r="E1573" s="11" t="s">
        <v>1203</v>
      </c>
      <c r="F1573" s="12">
        <v>647209.30000000005</v>
      </c>
      <c r="G1573" s="13">
        <v>43281</v>
      </c>
    </row>
    <row r="1574" spans="1:7" ht="36.75" customHeight="1" x14ac:dyDescent="0.25">
      <c r="A1574" s="7">
        <v>43215</v>
      </c>
      <c r="B1574" s="8" t="s">
        <v>330</v>
      </c>
      <c r="C1574" s="9" t="s">
        <v>1470</v>
      </c>
      <c r="D1574" s="10" t="s">
        <v>1235</v>
      </c>
      <c r="E1574" s="11" t="s">
        <v>1203</v>
      </c>
      <c r="F1574" s="12">
        <v>376386.70199999999</v>
      </c>
      <c r="G1574" s="13">
        <v>43281</v>
      </c>
    </row>
    <row r="1575" spans="1:7" ht="36.75" customHeight="1" x14ac:dyDescent="0.25">
      <c r="A1575" s="7">
        <v>43215</v>
      </c>
      <c r="B1575" s="8" t="s">
        <v>369</v>
      </c>
      <c r="C1575" s="9" t="s">
        <v>1654</v>
      </c>
      <c r="D1575" s="10" t="s">
        <v>1227</v>
      </c>
      <c r="E1575" s="11" t="s">
        <v>1203</v>
      </c>
      <c r="F1575" s="12">
        <v>615924.6</v>
      </c>
      <c r="G1575" s="13">
        <v>43281</v>
      </c>
    </row>
    <row r="1576" spans="1:7" ht="36.75" customHeight="1" x14ac:dyDescent="0.25">
      <c r="A1576" s="7">
        <v>43215</v>
      </c>
      <c r="B1576" s="8" t="s">
        <v>385</v>
      </c>
      <c r="C1576" s="9" t="s">
        <v>1560</v>
      </c>
      <c r="D1576" s="10" t="s">
        <v>1215</v>
      </c>
      <c r="E1576" s="11" t="s">
        <v>1203</v>
      </c>
      <c r="F1576" s="12">
        <v>1501937.04</v>
      </c>
      <c r="G1576" s="13">
        <v>43281</v>
      </c>
    </row>
    <row r="1577" spans="1:7" ht="36.75" customHeight="1" x14ac:dyDescent="0.25">
      <c r="A1577" s="7">
        <v>43215</v>
      </c>
      <c r="B1577" s="8" t="s">
        <v>385</v>
      </c>
      <c r="C1577" s="9" t="s">
        <v>1529</v>
      </c>
      <c r="D1577" s="10" t="s">
        <v>1214</v>
      </c>
      <c r="E1577" s="11" t="s">
        <v>1203</v>
      </c>
      <c r="F1577" s="12">
        <v>1776423.92</v>
      </c>
      <c r="G1577" s="13">
        <v>43281</v>
      </c>
    </row>
    <row r="1578" spans="1:7" ht="36.75" customHeight="1" x14ac:dyDescent="0.25">
      <c r="A1578" s="7">
        <v>43215</v>
      </c>
      <c r="B1578" s="8" t="s">
        <v>482</v>
      </c>
      <c r="C1578" s="9" t="s">
        <v>1482</v>
      </c>
      <c r="D1578" s="10" t="s">
        <v>1215</v>
      </c>
      <c r="E1578" s="11" t="s">
        <v>1203</v>
      </c>
      <c r="F1578" s="12">
        <v>722160</v>
      </c>
      <c r="G1578" s="13">
        <v>43281</v>
      </c>
    </row>
    <row r="1579" spans="1:7" ht="36.75" customHeight="1" x14ac:dyDescent="0.25">
      <c r="A1579" s="7">
        <v>43215</v>
      </c>
      <c r="B1579" s="8" t="s">
        <v>483</v>
      </c>
      <c r="C1579" s="9" t="s">
        <v>1464</v>
      </c>
      <c r="D1579" s="10" t="s">
        <v>1215</v>
      </c>
      <c r="E1579" s="11" t="s">
        <v>1203</v>
      </c>
      <c r="F1579" s="12">
        <v>576068.92000000004</v>
      </c>
      <c r="G1579" s="13">
        <v>43281</v>
      </c>
    </row>
    <row r="1580" spans="1:7" ht="36.75" customHeight="1" x14ac:dyDescent="0.25">
      <c r="A1580" s="7">
        <v>43215</v>
      </c>
      <c r="B1580" s="8" t="s">
        <v>676</v>
      </c>
      <c r="C1580" s="9" t="s">
        <v>1947</v>
      </c>
      <c r="D1580" s="10" t="s">
        <v>1213</v>
      </c>
      <c r="E1580" s="11" t="s">
        <v>1203</v>
      </c>
      <c r="F1580" s="12">
        <v>3990403.02</v>
      </c>
      <c r="G1580" s="13">
        <v>43281</v>
      </c>
    </row>
    <row r="1581" spans="1:7" ht="36.75" customHeight="1" x14ac:dyDescent="0.25">
      <c r="A1581" s="7">
        <v>43215</v>
      </c>
      <c r="B1581" s="8" t="s">
        <v>680</v>
      </c>
      <c r="C1581" s="9" t="s">
        <v>1950</v>
      </c>
      <c r="D1581" s="10" t="s">
        <v>1249</v>
      </c>
      <c r="E1581" s="11" t="s">
        <v>1203</v>
      </c>
      <c r="F1581" s="12">
        <v>911017.84</v>
      </c>
      <c r="G1581" s="13">
        <v>43281</v>
      </c>
    </row>
    <row r="1582" spans="1:7" ht="36.75" customHeight="1" x14ac:dyDescent="0.25">
      <c r="A1582" s="7">
        <v>43215</v>
      </c>
      <c r="B1582" s="8" t="s">
        <v>732</v>
      </c>
      <c r="C1582" s="9" t="s">
        <v>2011</v>
      </c>
      <c r="D1582" s="10" t="s">
        <v>1215</v>
      </c>
      <c r="E1582" s="11" t="s">
        <v>1203</v>
      </c>
      <c r="F1582" s="12">
        <v>1449083.66</v>
      </c>
      <c r="G1582" s="13">
        <v>43281</v>
      </c>
    </row>
    <row r="1583" spans="1:7" ht="36.75" customHeight="1" x14ac:dyDescent="0.25">
      <c r="A1583" s="7">
        <v>43215</v>
      </c>
      <c r="B1583" s="8" t="s">
        <v>869</v>
      </c>
      <c r="C1583" s="9" t="s">
        <v>1643</v>
      </c>
      <c r="D1583" s="10" t="s">
        <v>1227</v>
      </c>
      <c r="E1583" s="11" t="s">
        <v>1203</v>
      </c>
      <c r="F1583" s="12">
        <f>12020*50.74</f>
        <v>609894.80000000005</v>
      </c>
      <c r="G1583" s="13">
        <v>43281</v>
      </c>
    </row>
    <row r="1584" spans="1:7" ht="36.75" customHeight="1" x14ac:dyDescent="0.25">
      <c r="A1584" s="7">
        <v>43221</v>
      </c>
      <c r="B1584" s="8" t="s">
        <v>305</v>
      </c>
      <c r="C1584" s="9" t="s">
        <v>1585</v>
      </c>
      <c r="D1584" s="10" t="s">
        <v>1262</v>
      </c>
      <c r="E1584" s="11" t="s">
        <v>1203</v>
      </c>
      <c r="F1584" s="12">
        <v>1493502.4</v>
      </c>
      <c r="G1584" s="13">
        <v>43281</v>
      </c>
    </row>
    <row r="1585" spans="1:7" ht="36.75" customHeight="1" x14ac:dyDescent="0.25">
      <c r="A1585" s="7">
        <v>43221</v>
      </c>
      <c r="B1585" s="8" t="s">
        <v>747</v>
      </c>
      <c r="C1585" s="9" t="s">
        <v>2034</v>
      </c>
      <c r="D1585" s="10" t="s">
        <v>1214</v>
      </c>
      <c r="E1585" s="11" t="s">
        <v>1203</v>
      </c>
      <c r="F1585" s="12">
        <v>865878.1</v>
      </c>
      <c r="G1585" s="13">
        <v>43281</v>
      </c>
    </row>
    <row r="1586" spans="1:7" ht="36.75" customHeight="1" x14ac:dyDescent="0.25">
      <c r="A1586" s="7">
        <v>43222</v>
      </c>
      <c r="B1586" s="8" t="s">
        <v>183</v>
      </c>
      <c r="C1586" s="9" t="s">
        <v>1634</v>
      </c>
      <c r="D1586" s="10" t="s">
        <v>1242</v>
      </c>
      <c r="E1586" s="11" t="s">
        <v>1203</v>
      </c>
      <c r="F1586" s="12">
        <v>427274.04</v>
      </c>
      <c r="G1586" s="13">
        <v>43281</v>
      </c>
    </row>
    <row r="1587" spans="1:7" ht="36.75" customHeight="1" x14ac:dyDescent="0.25">
      <c r="A1587" s="7">
        <v>43222</v>
      </c>
      <c r="B1587" s="8" t="s">
        <v>253</v>
      </c>
      <c r="C1587" s="9" t="s">
        <v>1519</v>
      </c>
      <c r="D1587" s="10" t="s">
        <v>1215</v>
      </c>
      <c r="E1587" s="11" t="s">
        <v>1203</v>
      </c>
      <c r="F1587" s="12">
        <v>1626705.52</v>
      </c>
      <c r="G1587" s="13">
        <v>43281</v>
      </c>
    </row>
    <row r="1588" spans="1:7" ht="36.75" customHeight="1" x14ac:dyDescent="0.25">
      <c r="A1588" s="7">
        <v>43222</v>
      </c>
      <c r="B1588" s="8" t="s">
        <v>391</v>
      </c>
      <c r="C1588" s="9" t="s">
        <v>1776</v>
      </c>
      <c r="D1588" s="10" t="s">
        <v>1213</v>
      </c>
      <c r="E1588" s="11" t="s">
        <v>1203</v>
      </c>
      <c r="F1588" s="12">
        <v>1917746.28</v>
      </c>
      <c r="G1588" s="13">
        <v>43281</v>
      </c>
    </row>
    <row r="1589" spans="1:7" ht="36.75" customHeight="1" x14ac:dyDescent="0.25">
      <c r="A1589" s="7">
        <v>43222</v>
      </c>
      <c r="B1589" s="8" t="s">
        <v>397</v>
      </c>
      <c r="C1589" s="9" t="s">
        <v>1787</v>
      </c>
      <c r="D1589" s="10" t="s">
        <v>1213</v>
      </c>
      <c r="E1589" s="11" t="s">
        <v>1203</v>
      </c>
      <c r="F1589" s="12">
        <v>2374675.96</v>
      </c>
      <c r="G1589" s="13">
        <v>43281</v>
      </c>
    </row>
    <row r="1590" spans="1:7" ht="36.75" customHeight="1" x14ac:dyDescent="0.25">
      <c r="A1590" s="7">
        <v>43222</v>
      </c>
      <c r="B1590" s="8" t="s">
        <v>516</v>
      </c>
      <c r="C1590" s="9" t="s">
        <v>1490</v>
      </c>
      <c r="D1590" s="10" t="s">
        <v>1215</v>
      </c>
      <c r="E1590" s="11" t="s">
        <v>1203</v>
      </c>
      <c r="F1590" s="12">
        <v>913853.36</v>
      </c>
      <c r="G1590" s="13">
        <v>43281</v>
      </c>
    </row>
    <row r="1591" spans="1:7" ht="36.75" customHeight="1" x14ac:dyDescent="0.25">
      <c r="A1591" s="7">
        <v>43222</v>
      </c>
      <c r="B1591" s="8" t="s">
        <v>540</v>
      </c>
      <c r="C1591" s="9" t="s">
        <v>1563</v>
      </c>
      <c r="D1591" s="10" t="s">
        <v>1215</v>
      </c>
      <c r="E1591" s="11" t="s">
        <v>1203</v>
      </c>
      <c r="F1591" s="12">
        <v>241116.48</v>
      </c>
      <c r="G1591" s="13">
        <v>43281</v>
      </c>
    </row>
    <row r="1592" spans="1:7" ht="36.75" customHeight="1" x14ac:dyDescent="0.25">
      <c r="A1592" s="7">
        <v>43223</v>
      </c>
      <c r="B1592" s="8" t="s">
        <v>167</v>
      </c>
      <c r="C1592" s="9" t="s">
        <v>1621</v>
      </c>
      <c r="D1592" s="10" t="s">
        <v>1214</v>
      </c>
      <c r="E1592" s="11" t="s">
        <v>1203</v>
      </c>
      <c r="F1592" s="12">
        <v>2154967.92</v>
      </c>
      <c r="G1592" s="13">
        <v>43281</v>
      </c>
    </row>
    <row r="1593" spans="1:7" ht="36.75" customHeight="1" x14ac:dyDescent="0.25">
      <c r="A1593" s="7">
        <v>43223</v>
      </c>
      <c r="B1593" s="8" t="s">
        <v>591</v>
      </c>
      <c r="C1593" s="9" t="s">
        <v>1891</v>
      </c>
      <c r="D1593" s="10" t="s">
        <v>1218</v>
      </c>
      <c r="E1593" s="11" t="s">
        <v>1203</v>
      </c>
      <c r="F1593" s="12">
        <v>1227011.2</v>
      </c>
      <c r="G1593" s="13">
        <v>43281</v>
      </c>
    </row>
    <row r="1594" spans="1:7" ht="36.75" customHeight="1" x14ac:dyDescent="0.25">
      <c r="A1594" s="7">
        <v>43223</v>
      </c>
      <c r="B1594" s="8" t="s">
        <v>604</v>
      </c>
      <c r="C1594" s="9" t="s">
        <v>1903</v>
      </c>
      <c r="D1594" s="10" t="s">
        <v>1292</v>
      </c>
      <c r="E1594" s="11" t="s">
        <v>1203</v>
      </c>
      <c r="F1594" s="12">
        <v>126657.36</v>
      </c>
      <c r="G1594" s="13">
        <v>43281</v>
      </c>
    </row>
    <row r="1595" spans="1:7" ht="36.75" customHeight="1" x14ac:dyDescent="0.25">
      <c r="A1595" s="7">
        <v>43224</v>
      </c>
      <c r="B1595" s="8" t="s">
        <v>264</v>
      </c>
      <c r="C1595" s="9" t="s">
        <v>1688</v>
      </c>
      <c r="D1595" s="10" t="s">
        <v>1244</v>
      </c>
      <c r="E1595" s="11" t="s">
        <v>1203</v>
      </c>
      <c r="F1595" s="12">
        <f>14751*47.2</f>
        <v>696247.20000000007</v>
      </c>
      <c r="G1595" s="13">
        <v>43281</v>
      </c>
    </row>
    <row r="1596" spans="1:7" ht="36.75" customHeight="1" x14ac:dyDescent="0.25">
      <c r="A1596" s="7">
        <v>43224</v>
      </c>
      <c r="B1596" s="8" t="s">
        <v>402</v>
      </c>
      <c r="C1596" s="9" t="s">
        <v>1795</v>
      </c>
      <c r="D1596" s="10" t="s">
        <v>1246</v>
      </c>
      <c r="E1596" s="11" t="s">
        <v>1203</v>
      </c>
      <c r="F1596" s="12">
        <v>1014882</v>
      </c>
      <c r="G1596" s="13">
        <v>43281</v>
      </c>
    </row>
    <row r="1597" spans="1:7" ht="36.75" customHeight="1" x14ac:dyDescent="0.25">
      <c r="A1597" s="7">
        <v>43224</v>
      </c>
      <c r="B1597" s="8" t="s">
        <v>402</v>
      </c>
      <c r="C1597" s="9" t="s">
        <v>1796</v>
      </c>
      <c r="D1597" s="10" t="s">
        <v>1265</v>
      </c>
      <c r="E1597" s="11" t="s">
        <v>1203</v>
      </c>
      <c r="F1597" s="12">
        <v>1014882</v>
      </c>
      <c r="G1597" s="13">
        <v>43281</v>
      </c>
    </row>
    <row r="1598" spans="1:7" ht="36.75" customHeight="1" x14ac:dyDescent="0.25">
      <c r="A1598" s="7">
        <v>43224</v>
      </c>
      <c r="B1598" s="8" t="s">
        <v>546</v>
      </c>
      <c r="C1598" s="9" t="s">
        <v>1865</v>
      </c>
      <c r="D1598" s="10" t="s">
        <v>1215</v>
      </c>
      <c r="E1598" s="11" t="s">
        <v>1203</v>
      </c>
      <c r="F1598" s="12">
        <v>299643</v>
      </c>
      <c r="G1598" s="13">
        <v>43281</v>
      </c>
    </row>
    <row r="1599" spans="1:7" ht="36.75" customHeight="1" x14ac:dyDescent="0.25">
      <c r="A1599" s="7">
        <v>43224</v>
      </c>
      <c r="B1599" s="8" t="s">
        <v>885</v>
      </c>
      <c r="C1599" s="9" t="s">
        <v>2117</v>
      </c>
      <c r="D1599" s="10" t="s">
        <v>1218</v>
      </c>
      <c r="E1599" s="11" t="s">
        <v>1203</v>
      </c>
      <c r="F1599" s="12">
        <v>1912166.4000000001</v>
      </c>
      <c r="G1599" s="13">
        <v>43281</v>
      </c>
    </row>
    <row r="1600" spans="1:7" ht="36.75" customHeight="1" x14ac:dyDescent="0.25">
      <c r="A1600" s="7">
        <v>43228</v>
      </c>
      <c r="B1600" s="8" t="s">
        <v>708</v>
      </c>
      <c r="C1600" s="9" t="s">
        <v>1973</v>
      </c>
      <c r="D1600" s="10" t="s">
        <v>1214</v>
      </c>
      <c r="E1600" s="11" t="s">
        <v>1203</v>
      </c>
      <c r="F1600" s="12">
        <v>1134394.18</v>
      </c>
      <c r="G1600" s="13">
        <v>43281</v>
      </c>
    </row>
    <row r="1601" spans="1:7" ht="36.75" customHeight="1" x14ac:dyDescent="0.25">
      <c r="A1601" s="7" t="s">
        <v>2564</v>
      </c>
      <c r="B1601" s="8" t="s">
        <v>591</v>
      </c>
      <c r="C1601" s="9" t="s">
        <v>1893</v>
      </c>
      <c r="D1601" s="10" t="s">
        <v>1270</v>
      </c>
      <c r="E1601" s="11" t="s">
        <v>1203</v>
      </c>
      <c r="F1601" s="12">
        <v>453213.74</v>
      </c>
      <c r="G1601" s="13">
        <v>43281</v>
      </c>
    </row>
    <row r="1602" spans="1:7" ht="36.75" customHeight="1" x14ac:dyDescent="0.25">
      <c r="A1602" s="7">
        <v>43164</v>
      </c>
      <c r="B1602" s="8" t="s">
        <v>922</v>
      </c>
      <c r="C1602" s="9" t="s">
        <v>1527</v>
      </c>
      <c r="D1602" s="10" t="s">
        <v>1214</v>
      </c>
      <c r="E1602" s="11" t="s">
        <v>1203</v>
      </c>
      <c r="F1602" s="12">
        <v>225031.9</v>
      </c>
      <c r="G1602" s="13">
        <v>43281</v>
      </c>
    </row>
    <row r="1603" spans="1:7" ht="36.75" customHeight="1" x14ac:dyDescent="0.25">
      <c r="A1603" s="7">
        <v>43164</v>
      </c>
      <c r="B1603" s="8" t="s">
        <v>922</v>
      </c>
      <c r="C1603" s="9" t="s">
        <v>1528</v>
      </c>
      <c r="D1603" s="10" t="s">
        <v>1215</v>
      </c>
      <c r="E1603" s="11" t="s">
        <v>1203</v>
      </c>
      <c r="F1603" s="12">
        <v>242080.54</v>
      </c>
      <c r="G1603" s="13">
        <v>43281</v>
      </c>
    </row>
    <row r="1604" spans="1:7" ht="36.75" customHeight="1" x14ac:dyDescent="0.25">
      <c r="A1604" s="7">
        <v>43182</v>
      </c>
      <c r="B1604" s="8" t="s">
        <v>923</v>
      </c>
      <c r="C1604" s="9" t="s">
        <v>1625</v>
      </c>
      <c r="D1604" s="10" t="s">
        <v>1244</v>
      </c>
      <c r="E1604" s="11" t="s">
        <v>1203</v>
      </c>
      <c r="F1604" s="12">
        <v>921108</v>
      </c>
      <c r="G1604" s="13">
        <v>43281</v>
      </c>
    </row>
    <row r="1605" spans="1:7" ht="36.75" customHeight="1" x14ac:dyDescent="0.25">
      <c r="A1605" s="7">
        <v>43160</v>
      </c>
      <c r="B1605" s="8" t="s">
        <v>924</v>
      </c>
      <c r="C1605" s="9" t="s">
        <v>1467</v>
      </c>
      <c r="D1605" s="10" t="s">
        <v>1244</v>
      </c>
      <c r="E1605" s="11" t="s">
        <v>1203</v>
      </c>
      <c r="F1605" s="12">
        <v>281784</v>
      </c>
      <c r="G1605" s="13">
        <v>43281</v>
      </c>
    </row>
    <row r="1606" spans="1:7" ht="36.75" customHeight="1" x14ac:dyDescent="0.25">
      <c r="A1606" s="7">
        <v>43164</v>
      </c>
      <c r="B1606" s="8" t="s">
        <v>924</v>
      </c>
      <c r="C1606" s="9" t="s">
        <v>1564</v>
      </c>
      <c r="D1606" s="10" t="s">
        <v>1214</v>
      </c>
      <c r="E1606" s="11" t="s">
        <v>1203</v>
      </c>
      <c r="F1606" s="12">
        <v>323112.32000000001</v>
      </c>
      <c r="G1606" s="13">
        <v>43281</v>
      </c>
    </row>
    <row r="1607" spans="1:7" ht="36.75" customHeight="1" x14ac:dyDescent="0.25">
      <c r="A1607" s="7">
        <v>43182</v>
      </c>
      <c r="B1607" s="8" t="s">
        <v>925</v>
      </c>
      <c r="C1607" s="9" t="s">
        <v>1648</v>
      </c>
      <c r="D1607" s="10" t="s">
        <v>1242</v>
      </c>
      <c r="E1607" s="11" t="s">
        <v>1203</v>
      </c>
      <c r="F1607" s="12">
        <v>1285458.26</v>
      </c>
      <c r="G1607" s="13">
        <v>43281</v>
      </c>
    </row>
    <row r="1608" spans="1:7" ht="36.75" customHeight="1" x14ac:dyDescent="0.25">
      <c r="A1608" s="7">
        <v>43166</v>
      </c>
      <c r="B1608" s="8" t="s">
        <v>926</v>
      </c>
      <c r="C1608" s="9" t="s">
        <v>1730</v>
      </c>
      <c r="D1608" s="10" t="s">
        <v>1244</v>
      </c>
      <c r="E1608" s="11" t="s">
        <v>1203</v>
      </c>
      <c r="F1608" s="12">
        <f>19050*47.2</f>
        <v>899160</v>
      </c>
      <c r="G1608" s="13">
        <v>43281</v>
      </c>
    </row>
    <row r="1609" spans="1:7" ht="36.75" customHeight="1" x14ac:dyDescent="0.25">
      <c r="A1609" s="7">
        <v>43188</v>
      </c>
      <c r="B1609" s="8" t="s">
        <v>926</v>
      </c>
      <c r="C1609" s="9" t="s">
        <v>1693</v>
      </c>
      <c r="D1609" s="10" t="s">
        <v>1227</v>
      </c>
      <c r="E1609" s="11" t="s">
        <v>1203</v>
      </c>
      <c r="F1609" s="12">
        <v>1034549.66</v>
      </c>
      <c r="G1609" s="13">
        <v>43281</v>
      </c>
    </row>
    <row r="1610" spans="1:7" ht="36.75" customHeight="1" x14ac:dyDescent="0.25">
      <c r="A1610" s="7">
        <v>43221</v>
      </c>
      <c r="B1610" s="8" t="s">
        <v>924</v>
      </c>
      <c r="C1610" s="9" t="s">
        <v>1512</v>
      </c>
      <c r="D1610" s="10" t="s">
        <v>1326</v>
      </c>
      <c r="E1610" s="11" t="s">
        <v>1203</v>
      </c>
      <c r="F1610" s="12">
        <v>363501.36</v>
      </c>
      <c r="G1610" s="13">
        <v>43281</v>
      </c>
    </row>
    <row r="1611" spans="1:7" ht="36.75" customHeight="1" x14ac:dyDescent="0.25">
      <c r="A1611" s="7">
        <v>43221</v>
      </c>
      <c r="B1611" s="8" t="s">
        <v>889</v>
      </c>
      <c r="C1611" s="9" t="s">
        <v>2144</v>
      </c>
      <c r="D1611" s="10" t="s">
        <v>1326</v>
      </c>
      <c r="E1611" s="11" t="s">
        <v>1203</v>
      </c>
      <c r="F1611" s="12">
        <v>1348271.54</v>
      </c>
      <c r="G1611" s="13">
        <v>43281</v>
      </c>
    </row>
    <row r="1612" spans="1:7" ht="36.75" customHeight="1" x14ac:dyDescent="0.25">
      <c r="A1612" s="7">
        <v>43221</v>
      </c>
      <c r="B1612" s="8" t="s">
        <v>930</v>
      </c>
      <c r="C1612" s="9" t="s">
        <v>2145</v>
      </c>
      <c r="D1612" s="10" t="s">
        <v>1326</v>
      </c>
      <c r="E1612" s="11" t="s">
        <v>1203</v>
      </c>
      <c r="F1612" s="12">
        <v>1394233.72</v>
      </c>
      <c r="G1612" s="13">
        <v>43281</v>
      </c>
    </row>
    <row r="1613" spans="1:7" ht="36.75" customHeight="1" x14ac:dyDescent="0.25">
      <c r="A1613" s="7">
        <v>43221</v>
      </c>
      <c r="B1613" s="8" t="s">
        <v>122</v>
      </c>
      <c r="C1613" s="9" t="s">
        <v>2146</v>
      </c>
      <c r="D1613" s="10" t="s">
        <v>1326</v>
      </c>
      <c r="E1613" s="11" t="s">
        <v>1203</v>
      </c>
      <c r="F1613" s="12">
        <v>2653093.12</v>
      </c>
      <c r="G1613" s="13">
        <v>43281</v>
      </c>
    </row>
    <row r="1614" spans="1:7" ht="36.75" customHeight="1" x14ac:dyDescent="0.25">
      <c r="A1614" s="7">
        <v>43221</v>
      </c>
      <c r="B1614" s="8" t="s">
        <v>401</v>
      </c>
      <c r="C1614" s="9" t="s">
        <v>1461</v>
      </c>
      <c r="D1614" s="10" t="s">
        <v>1326</v>
      </c>
      <c r="E1614" s="11" t="s">
        <v>1203</v>
      </c>
      <c r="F1614" s="12">
        <v>3762031.16</v>
      </c>
      <c r="G1614" s="13">
        <v>43281</v>
      </c>
    </row>
    <row r="1615" spans="1:7" ht="36.75" customHeight="1" x14ac:dyDescent="0.25">
      <c r="A1615" s="7">
        <v>43221</v>
      </c>
      <c r="B1615" s="8" t="s">
        <v>401</v>
      </c>
      <c r="C1615" s="9" t="s">
        <v>2147</v>
      </c>
      <c r="D1615" s="10" t="s">
        <v>1327</v>
      </c>
      <c r="E1615" s="11" t="s">
        <v>1203</v>
      </c>
      <c r="F1615" s="12">
        <v>1091329.51</v>
      </c>
      <c r="G1615" s="13">
        <v>43281</v>
      </c>
    </row>
    <row r="1616" spans="1:7" ht="36.75" customHeight="1" x14ac:dyDescent="0.25">
      <c r="A1616" s="7">
        <v>43221</v>
      </c>
      <c r="B1616" s="8" t="s">
        <v>700</v>
      </c>
      <c r="C1616" s="9" t="s">
        <v>2148</v>
      </c>
      <c r="D1616" s="10" t="s">
        <v>1328</v>
      </c>
      <c r="E1616" s="11" t="s">
        <v>1203</v>
      </c>
      <c r="F1616" s="12">
        <v>1619996.22</v>
      </c>
      <c r="G1616" s="13">
        <v>43281</v>
      </c>
    </row>
    <row r="1617" spans="1:7" ht="36.75" customHeight="1" x14ac:dyDescent="0.25">
      <c r="A1617" s="7">
        <v>43221</v>
      </c>
      <c r="B1617" s="8" t="s">
        <v>99</v>
      </c>
      <c r="C1617" s="9" t="s">
        <v>1585</v>
      </c>
      <c r="D1617" s="10" t="s">
        <v>1326</v>
      </c>
      <c r="E1617" s="11" t="s">
        <v>1203</v>
      </c>
      <c r="F1617" s="12">
        <v>790529.2</v>
      </c>
      <c r="G1617" s="13">
        <v>43281</v>
      </c>
    </row>
    <row r="1618" spans="1:7" ht="36.75" customHeight="1" x14ac:dyDescent="0.25">
      <c r="A1618" s="7">
        <v>43221</v>
      </c>
      <c r="B1618" s="8" t="s">
        <v>580</v>
      </c>
      <c r="C1618" s="9" t="s">
        <v>1788</v>
      </c>
      <c r="D1618" s="10" t="s">
        <v>1326</v>
      </c>
      <c r="E1618" s="11" t="s">
        <v>1203</v>
      </c>
      <c r="F1618" s="12">
        <v>1526308.76</v>
      </c>
      <c r="G1618" s="13">
        <v>43281</v>
      </c>
    </row>
    <row r="1619" spans="1:7" ht="36.75" customHeight="1" x14ac:dyDescent="0.25">
      <c r="A1619" s="7">
        <v>43221</v>
      </c>
      <c r="B1619" s="8" t="s">
        <v>233</v>
      </c>
      <c r="C1619" s="9" t="s">
        <v>1520</v>
      </c>
      <c r="D1619" s="10" t="s">
        <v>1326</v>
      </c>
      <c r="E1619" s="11" t="s">
        <v>1203</v>
      </c>
      <c r="F1619" s="12">
        <v>881245.24</v>
      </c>
      <c r="G1619" s="13">
        <v>43281</v>
      </c>
    </row>
    <row r="1620" spans="1:7" ht="36.75" customHeight="1" x14ac:dyDescent="0.25">
      <c r="A1620" s="7">
        <v>43221</v>
      </c>
      <c r="B1620" s="8" t="s">
        <v>931</v>
      </c>
      <c r="C1620" s="9" t="s">
        <v>2149</v>
      </c>
      <c r="D1620" s="10" t="s">
        <v>1326</v>
      </c>
      <c r="E1620" s="11" t="s">
        <v>1203</v>
      </c>
      <c r="F1620" s="12">
        <v>4372213.88</v>
      </c>
      <c r="G1620" s="13">
        <v>43281</v>
      </c>
    </row>
    <row r="1621" spans="1:7" ht="36.75" customHeight="1" x14ac:dyDescent="0.25">
      <c r="A1621" s="7">
        <v>43221</v>
      </c>
      <c r="B1621" s="8" t="s">
        <v>932</v>
      </c>
      <c r="C1621" s="9" t="s">
        <v>1585</v>
      </c>
      <c r="D1621" s="10" t="s">
        <v>1329</v>
      </c>
      <c r="E1621" s="11" t="s">
        <v>1203</v>
      </c>
      <c r="F1621" s="12">
        <v>436004.1</v>
      </c>
      <c r="G1621" s="13">
        <v>43281</v>
      </c>
    </row>
    <row r="1622" spans="1:7" ht="36.75" customHeight="1" x14ac:dyDescent="0.25">
      <c r="A1622" s="7">
        <v>43221</v>
      </c>
      <c r="B1622" s="8" t="s">
        <v>932</v>
      </c>
      <c r="C1622" s="9" t="s">
        <v>1470</v>
      </c>
      <c r="D1622" s="10" t="s">
        <v>1326</v>
      </c>
      <c r="E1622" s="11" t="s">
        <v>1203</v>
      </c>
      <c r="F1622" s="12">
        <v>461651.4</v>
      </c>
      <c r="G1622" s="13">
        <v>43281</v>
      </c>
    </row>
    <row r="1623" spans="1:7" ht="36.75" customHeight="1" x14ac:dyDescent="0.25">
      <c r="A1623" s="7">
        <v>43221</v>
      </c>
      <c r="B1623" s="8" t="s">
        <v>933</v>
      </c>
      <c r="C1623" s="9" t="s">
        <v>1526</v>
      </c>
      <c r="D1623" s="10" t="s">
        <v>1326</v>
      </c>
      <c r="E1623" s="11" t="s">
        <v>1203</v>
      </c>
      <c r="F1623" s="12">
        <v>1072034.72</v>
      </c>
      <c r="G1623" s="13">
        <v>43281</v>
      </c>
    </row>
    <row r="1624" spans="1:7" ht="36.75" customHeight="1" x14ac:dyDescent="0.25">
      <c r="A1624" s="7">
        <v>43221</v>
      </c>
      <c r="B1624" s="8" t="s">
        <v>583</v>
      </c>
      <c r="C1624" s="9" t="s">
        <v>1527</v>
      </c>
      <c r="D1624" s="10" t="s">
        <v>1326</v>
      </c>
      <c r="E1624" s="11" t="s">
        <v>1203</v>
      </c>
      <c r="F1624" s="12">
        <v>959239.7</v>
      </c>
      <c r="G1624" s="13">
        <v>43281</v>
      </c>
    </row>
    <row r="1625" spans="1:7" ht="36.75" customHeight="1" x14ac:dyDescent="0.25">
      <c r="A1625" s="7">
        <v>43221</v>
      </c>
      <c r="B1625" s="8" t="s">
        <v>882</v>
      </c>
      <c r="C1625" s="9" t="s">
        <v>2150</v>
      </c>
      <c r="D1625" s="10" t="s">
        <v>1326</v>
      </c>
      <c r="E1625" s="11" t="s">
        <v>1203</v>
      </c>
      <c r="F1625" s="12">
        <v>527654.69999999995</v>
      </c>
      <c r="G1625" s="13">
        <v>43281</v>
      </c>
    </row>
    <row r="1626" spans="1:7" ht="36.75" customHeight="1" x14ac:dyDescent="0.25">
      <c r="A1626" s="7">
        <v>43221</v>
      </c>
      <c r="B1626" s="8" t="s">
        <v>244</v>
      </c>
      <c r="C1626" s="9" t="s">
        <v>1549</v>
      </c>
      <c r="D1626" s="10" t="s">
        <v>1326</v>
      </c>
      <c r="E1626" s="11" t="s">
        <v>1203</v>
      </c>
      <c r="F1626" s="12">
        <v>746586</v>
      </c>
      <c r="G1626" s="13">
        <v>43281</v>
      </c>
    </row>
    <row r="1627" spans="1:7" ht="36.75" customHeight="1" x14ac:dyDescent="0.25">
      <c r="A1627" s="7">
        <v>43221</v>
      </c>
      <c r="B1627" s="8" t="s">
        <v>934</v>
      </c>
      <c r="C1627" s="9" t="s">
        <v>2151</v>
      </c>
      <c r="D1627" s="10" t="s">
        <v>1326</v>
      </c>
      <c r="E1627" s="11" t="s">
        <v>1203</v>
      </c>
      <c r="F1627" s="12">
        <v>979484.96</v>
      </c>
      <c r="G1627" s="13">
        <v>43281</v>
      </c>
    </row>
    <row r="1628" spans="1:7" ht="36.75" customHeight="1" x14ac:dyDescent="0.25">
      <c r="A1628" s="7">
        <v>43221</v>
      </c>
      <c r="B1628" s="8" t="s">
        <v>935</v>
      </c>
      <c r="C1628" s="9" t="s">
        <v>1534</v>
      </c>
      <c r="D1628" s="10" t="s">
        <v>1326</v>
      </c>
      <c r="E1628" s="11" t="s">
        <v>1203</v>
      </c>
      <c r="F1628" s="12">
        <v>2615494.7799999998</v>
      </c>
      <c r="G1628" s="13">
        <v>43281</v>
      </c>
    </row>
    <row r="1629" spans="1:7" ht="36.75" customHeight="1" x14ac:dyDescent="0.25">
      <c r="A1629" s="7">
        <v>43221</v>
      </c>
      <c r="B1629" s="8" t="s">
        <v>330</v>
      </c>
      <c r="C1629" s="9" t="s">
        <v>1585</v>
      </c>
      <c r="D1629" s="10" t="s">
        <v>1330</v>
      </c>
      <c r="E1629" s="11" t="s">
        <v>1203</v>
      </c>
      <c r="F1629" s="12">
        <v>376386.7</v>
      </c>
      <c r="G1629" s="13">
        <v>43281</v>
      </c>
    </row>
    <row r="1630" spans="1:7" ht="36.75" customHeight="1" x14ac:dyDescent="0.25">
      <c r="A1630" s="7">
        <v>43221</v>
      </c>
      <c r="B1630" s="8" t="s">
        <v>936</v>
      </c>
      <c r="C1630" s="9" t="s">
        <v>1615</v>
      </c>
      <c r="D1630" s="10" t="s">
        <v>1326</v>
      </c>
      <c r="E1630" s="11" t="s">
        <v>1203</v>
      </c>
      <c r="F1630" s="12">
        <v>753894.92</v>
      </c>
      <c r="G1630" s="13">
        <v>43281</v>
      </c>
    </row>
    <row r="1631" spans="1:7" ht="36.75" customHeight="1" x14ac:dyDescent="0.25">
      <c r="A1631" s="7">
        <v>43221</v>
      </c>
      <c r="B1631" s="8" t="s">
        <v>716</v>
      </c>
      <c r="C1631" s="9" t="s">
        <v>2152</v>
      </c>
      <c r="D1631" s="10" t="s">
        <v>1331</v>
      </c>
      <c r="E1631" s="11" t="s">
        <v>1203</v>
      </c>
      <c r="F1631" s="12">
        <v>1105711.92</v>
      </c>
      <c r="G1631" s="13">
        <v>43281</v>
      </c>
    </row>
    <row r="1632" spans="1:7" ht="36.75" customHeight="1" x14ac:dyDescent="0.25">
      <c r="A1632" s="7">
        <v>43221</v>
      </c>
      <c r="B1632" s="8" t="s">
        <v>715</v>
      </c>
      <c r="C1632" s="9" t="s">
        <v>1471</v>
      </c>
      <c r="D1632" s="10" t="s">
        <v>1326</v>
      </c>
      <c r="E1632" s="11" t="s">
        <v>1203</v>
      </c>
      <c r="F1632" s="12">
        <v>482994.06</v>
      </c>
      <c r="G1632" s="13">
        <v>43281</v>
      </c>
    </row>
    <row r="1633" spans="1:7" ht="36.75" customHeight="1" x14ac:dyDescent="0.25">
      <c r="A1633" s="7">
        <v>43221</v>
      </c>
      <c r="B1633" s="8" t="s">
        <v>773</v>
      </c>
      <c r="C1633" s="9" t="s">
        <v>1512</v>
      </c>
      <c r="D1633" s="10" t="s">
        <v>1326</v>
      </c>
      <c r="E1633" s="11" t="s">
        <v>1203</v>
      </c>
      <c r="F1633" s="12">
        <v>940922.56</v>
      </c>
      <c r="G1633" s="13">
        <v>43281</v>
      </c>
    </row>
    <row r="1634" spans="1:7" ht="36.75" customHeight="1" x14ac:dyDescent="0.25">
      <c r="A1634" s="7">
        <v>43221</v>
      </c>
      <c r="B1634" s="8" t="s">
        <v>937</v>
      </c>
      <c r="C1634" s="9" t="s">
        <v>1598</v>
      </c>
      <c r="D1634" s="10" t="s">
        <v>1326</v>
      </c>
      <c r="E1634" s="11" t="s">
        <v>1203</v>
      </c>
      <c r="F1634" s="12">
        <v>1307422.3</v>
      </c>
      <c r="G1634" s="13">
        <v>43281</v>
      </c>
    </row>
    <row r="1635" spans="1:7" ht="36.75" customHeight="1" x14ac:dyDescent="0.25">
      <c r="A1635" s="7">
        <v>43221</v>
      </c>
      <c r="B1635" s="8" t="s">
        <v>938</v>
      </c>
      <c r="C1635" s="9" t="s">
        <v>1545</v>
      </c>
      <c r="D1635" s="10" t="s">
        <v>1332</v>
      </c>
      <c r="E1635" s="11" t="s">
        <v>1203</v>
      </c>
      <c r="F1635" s="12">
        <v>451704</v>
      </c>
      <c r="G1635" s="13">
        <v>43281</v>
      </c>
    </row>
    <row r="1636" spans="1:7" ht="36.75" customHeight="1" x14ac:dyDescent="0.25">
      <c r="A1636" s="7">
        <v>43221</v>
      </c>
      <c r="B1636" s="8" t="s">
        <v>938</v>
      </c>
      <c r="C1636" s="9" t="s">
        <v>1621</v>
      </c>
      <c r="D1636" s="10" t="s">
        <v>1331</v>
      </c>
      <c r="E1636" s="11" t="s">
        <v>1203</v>
      </c>
      <c r="F1636" s="12">
        <v>517953.92</v>
      </c>
      <c r="G1636" s="13">
        <v>43281</v>
      </c>
    </row>
    <row r="1637" spans="1:7" ht="36.75" customHeight="1" x14ac:dyDescent="0.25">
      <c r="A1637" s="7">
        <v>43221</v>
      </c>
      <c r="B1637" s="8" t="s">
        <v>938</v>
      </c>
      <c r="C1637" s="9" t="s">
        <v>1622</v>
      </c>
      <c r="D1637" s="10" t="s">
        <v>1329</v>
      </c>
      <c r="E1637" s="11" t="s">
        <v>1203</v>
      </c>
      <c r="F1637" s="12">
        <v>485581.8</v>
      </c>
      <c r="G1637" s="13">
        <v>43281</v>
      </c>
    </row>
    <row r="1638" spans="1:7" ht="36.75" customHeight="1" x14ac:dyDescent="0.25">
      <c r="A1638" s="7">
        <v>43221</v>
      </c>
      <c r="B1638" s="8" t="s">
        <v>938</v>
      </c>
      <c r="C1638" s="9" t="s">
        <v>1625</v>
      </c>
      <c r="D1638" s="10" t="s">
        <v>1326</v>
      </c>
      <c r="E1638" s="11" t="s">
        <v>1203</v>
      </c>
      <c r="F1638" s="12">
        <v>544947.6</v>
      </c>
      <c r="G1638" s="13">
        <v>43281</v>
      </c>
    </row>
    <row r="1639" spans="1:7" ht="36.75" customHeight="1" x14ac:dyDescent="0.25">
      <c r="A1639" s="7">
        <v>43221</v>
      </c>
      <c r="B1639" s="8" t="s">
        <v>939</v>
      </c>
      <c r="C1639" s="9" t="s">
        <v>1515</v>
      </c>
      <c r="D1639" s="10" t="s">
        <v>1326</v>
      </c>
      <c r="E1639" s="11" t="s">
        <v>1203</v>
      </c>
      <c r="F1639" s="12">
        <v>1208931.24</v>
      </c>
      <c r="G1639" s="13">
        <v>43281</v>
      </c>
    </row>
    <row r="1640" spans="1:7" ht="36.75" customHeight="1" x14ac:dyDescent="0.25">
      <c r="A1640" s="7">
        <v>43221</v>
      </c>
      <c r="B1640" s="8" t="s">
        <v>463</v>
      </c>
      <c r="C1640" s="9" t="s">
        <v>1512</v>
      </c>
      <c r="D1640" s="10" t="s">
        <v>1326</v>
      </c>
      <c r="E1640" s="11" t="s">
        <v>1203</v>
      </c>
      <c r="F1640" s="12">
        <v>1069792.72</v>
      </c>
      <c r="G1640" s="13">
        <v>43281</v>
      </c>
    </row>
    <row r="1641" spans="1:7" ht="36.75" customHeight="1" x14ac:dyDescent="0.25">
      <c r="A1641" s="7">
        <v>43221</v>
      </c>
      <c r="B1641" s="8" t="s">
        <v>940</v>
      </c>
      <c r="C1641" s="9" t="s">
        <v>2153</v>
      </c>
      <c r="D1641" s="10" t="s">
        <v>1331</v>
      </c>
      <c r="E1641" s="11" t="s">
        <v>1203</v>
      </c>
      <c r="F1641" s="12">
        <v>1451722.14</v>
      </c>
      <c r="G1641" s="13">
        <v>43281</v>
      </c>
    </row>
    <row r="1642" spans="1:7" ht="36.75" customHeight="1" x14ac:dyDescent="0.25">
      <c r="A1642" s="7">
        <v>43221</v>
      </c>
      <c r="B1642" s="8" t="s">
        <v>940</v>
      </c>
      <c r="C1642" s="9" t="s">
        <v>2154</v>
      </c>
      <c r="D1642" s="10" t="s">
        <v>1329</v>
      </c>
      <c r="E1642" s="11" t="s">
        <v>1203</v>
      </c>
      <c r="F1642" s="12">
        <v>1394081.5</v>
      </c>
      <c r="G1642" s="13">
        <v>43281</v>
      </c>
    </row>
    <row r="1643" spans="1:7" ht="36.75" customHeight="1" x14ac:dyDescent="0.25">
      <c r="A1643" s="7">
        <v>43221</v>
      </c>
      <c r="B1643" s="8" t="s">
        <v>528</v>
      </c>
      <c r="C1643" s="9" t="s">
        <v>1615</v>
      </c>
      <c r="D1643" s="10" t="s">
        <v>1329</v>
      </c>
      <c r="E1643" s="11" t="s">
        <v>1203</v>
      </c>
      <c r="F1643" s="12">
        <v>756338.7</v>
      </c>
      <c r="G1643" s="13">
        <v>43281</v>
      </c>
    </row>
    <row r="1644" spans="1:7" ht="36.75" customHeight="1" x14ac:dyDescent="0.25">
      <c r="A1644" s="7">
        <v>43221</v>
      </c>
      <c r="B1644" s="8" t="s">
        <v>50</v>
      </c>
      <c r="C1644" s="9" t="s">
        <v>2155</v>
      </c>
      <c r="D1644" s="10" t="s">
        <v>1326</v>
      </c>
      <c r="E1644" s="11" t="s">
        <v>1203</v>
      </c>
      <c r="F1644" s="12">
        <v>2092416.12</v>
      </c>
      <c r="G1644" s="13">
        <v>43281</v>
      </c>
    </row>
    <row r="1645" spans="1:7" ht="36.75" customHeight="1" x14ac:dyDescent="0.25">
      <c r="A1645" s="7">
        <v>43221</v>
      </c>
      <c r="B1645" s="8" t="s">
        <v>941</v>
      </c>
      <c r="C1645" s="9" t="s">
        <v>1463</v>
      </c>
      <c r="D1645" s="10" t="s">
        <v>1326</v>
      </c>
      <c r="E1645" s="11" t="s">
        <v>1203</v>
      </c>
      <c r="F1645" s="12">
        <v>1067372.54</v>
      </c>
      <c r="G1645" s="13">
        <v>43281</v>
      </c>
    </row>
    <row r="1646" spans="1:7" ht="36.75" customHeight="1" x14ac:dyDescent="0.25">
      <c r="A1646" s="7">
        <v>43221</v>
      </c>
      <c r="B1646" s="8" t="s">
        <v>602</v>
      </c>
      <c r="C1646" s="9" t="s">
        <v>1512</v>
      </c>
      <c r="D1646" s="10" t="s">
        <v>1326</v>
      </c>
      <c r="E1646" s="11" t="s">
        <v>1203</v>
      </c>
      <c r="F1646" s="12">
        <v>1197959.6000000001</v>
      </c>
      <c r="G1646" s="13">
        <v>43281</v>
      </c>
    </row>
    <row r="1647" spans="1:7" ht="36.75" customHeight="1" x14ac:dyDescent="0.25">
      <c r="A1647" s="7">
        <v>43221</v>
      </c>
      <c r="B1647" s="8" t="s">
        <v>51</v>
      </c>
      <c r="C1647" s="9" t="s">
        <v>1484</v>
      </c>
      <c r="D1647" s="10" t="s">
        <v>1326</v>
      </c>
      <c r="E1647" s="11" t="s">
        <v>1203</v>
      </c>
      <c r="F1647" s="12">
        <v>807120</v>
      </c>
      <c r="G1647" s="13">
        <v>43281</v>
      </c>
    </row>
    <row r="1648" spans="1:7" ht="36.75" customHeight="1" x14ac:dyDescent="0.25">
      <c r="A1648" s="7">
        <v>43221</v>
      </c>
      <c r="B1648" s="8" t="s">
        <v>383</v>
      </c>
      <c r="C1648" s="9" t="s">
        <v>1497</v>
      </c>
      <c r="D1648" s="10" t="s">
        <v>1326</v>
      </c>
      <c r="E1648" s="11" t="s">
        <v>1203</v>
      </c>
      <c r="F1648" s="12">
        <v>1249320.28</v>
      </c>
      <c r="G1648" s="13">
        <v>43281</v>
      </c>
    </row>
    <row r="1649" spans="1:7" ht="36.75" customHeight="1" x14ac:dyDescent="0.25">
      <c r="A1649" s="7">
        <v>43221</v>
      </c>
      <c r="B1649" s="8" t="s">
        <v>546</v>
      </c>
      <c r="C1649" s="9" t="s">
        <v>2156</v>
      </c>
      <c r="D1649" s="10" t="s">
        <v>1326</v>
      </c>
      <c r="E1649" s="11" t="s">
        <v>1203</v>
      </c>
      <c r="F1649" s="12">
        <v>490325.4</v>
      </c>
      <c r="G1649" s="13">
        <v>43281</v>
      </c>
    </row>
    <row r="1650" spans="1:7" ht="36.75" customHeight="1" x14ac:dyDescent="0.25">
      <c r="A1650" s="7">
        <v>43221</v>
      </c>
      <c r="B1650" s="8" t="s">
        <v>942</v>
      </c>
      <c r="C1650" s="9" t="s">
        <v>1791</v>
      </c>
      <c r="D1650" s="10" t="s">
        <v>1326</v>
      </c>
      <c r="E1650" s="11" t="s">
        <v>1203</v>
      </c>
      <c r="F1650" s="12">
        <v>2186811.4</v>
      </c>
      <c r="G1650" s="13">
        <v>43281</v>
      </c>
    </row>
    <row r="1651" spans="1:7" ht="36.75" customHeight="1" x14ac:dyDescent="0.25">
      <c r="A1651" s="7">
        <v>43221</v>
      </c>
      <c r="B1651" s="8" t="s">
        <v>943</v>
      </c>
      <c r="C1651" s="9" t="s">
        <v>1512</v>
      </c>
      <c r="D1651" s="10" t="s">
        <v>1326</v>
      </c>
      <c r="E1651" s="11" t="s">
        <v>1203</v>
      </c>
      <c r="F1651" s="12">
        <v>812164.5</v>
      </c>
      <c r="G1651" s="13">
        <v>43281</v>
      </c>
    </row>
    <row r="1652" spans="1:7" ht="36.75" customHeight="1" x14ac:dyDescent="0.25">
      <c r="A1652" s="7">
        <v>43221</v>
      </c>
      <c r="B1652" s="8" t="s">
        <v>94</v>
      </c>
      <c r="C1652" s="9" t="s">
        <v>2157</v>
      </c>
      <c r="D1652" s="10" t="s">
        <v>1326</v>
      </c>
      <c r="E1652" s="11" t="s">
        <v>1203</v>
      </c>
      <c r="F1652" s="12">
        <v>2732504.76</v>
      </c>
      <c r="G1652" s="13">
        <v>43281</v>
      </c>
    </row>
    <row r="1653" spans="1:7" ht="36.75" customHeight="1" x14ac:dyDescent="0.25">
      <c r="A1653" s="7">
        <v>43221</v>
      </c>
      <c r="B1653" s="8" t="s">
        <v>144</v>
      </c>
      <c r="C1653" s="9" t="s">
        <v>1467</v>
      </c>
      <c r="D1653" s="10" t="s">
        <v>1326</v>
      </c>
      <c r="E1653" s="11" t="s">
        <v>1203</v>
      </c>
      <c r="F1653" s="12">
        <v>1154264.2</v>
      </c>
      <c r="G1653" s="13">
        <v>43281</v>
      </c>
    </row>
    <row r="1654" spans="1:7" ht="36.75" customHeight="1" x14ac:dyDescent="0.25">
      <c r="A1654" s="7">
        <v>43221</v>
      </c>
      <c r="B1654" s="8" t="s">
        <v>147</v>
      </c>
      <c r="C1654" s="9" t="s">
        <v>1471</v>
      </c>
      <c r="D1654" s="10" t="s">
        <v>1326</v>
      </c>
      <c r="E1654" s="11" t="s">
        <v>1203</v>
      </c>
      <c r="F1654" s="12">
        <v>1119730.32</v>
      </c>
      <c r="G1654" s="13">
        <v>43281</v>
      </c>
    </row>
    <row r="1655" spans="1:7" ht="36.75" customHeight="1" x14ac:dyDescent="0.25">
      <c r="A1655" s="7">
        <v>43221</v>
      </c>
      <c r="B1655" s="8" t="s">
        <v>43</v>
      </c>
      <c r="C1655" s="9" t="s">
        <v>1842</v>
      </c>
      <c r="D1655" s="10" t="s">
        <v>1326</v>
      </c>
      <c r="E1655" s="11" t="s">
        <v>1203</v>
      </c>
      <c r="F1655" s="12">
        <v>646630.56000000006</v>
      </c>
      <c r="G1655" s="13">
        <v>43281</v>
      </c>
    </row>
    <row r="1656" spans="1:7" ht="36.75" customHeight="1" x14ac:dyDescent="0.25">
      <c r="A1656" s="7">
        <v>43221</v>
      </c>
      <c r="B1656" s="8" t="s">
        <v>944</v>
      </c>
      <c r="C1656" s="9" t="s">
        <v>2158</v>
      </c>
      <c r="D1656" s="10" t="s">
        <v>1326</v>
      </c>
      <c r="E1656" s="11" t="s">
        <v>1203</v>
      </c>
      <c r="F1656" s="12">
        <v>1510276.1</v>
      </c>
      <c r="G1656" s="13">
        <v>43281</v>
      </c>
    </row>
    <row r="1657" spans="1:7" ht="36.75" customHeight="1" x14ac:dyDescent="0.25">
      <c r="A1657" s="7">
        <v>43221</v>
      </c>
      <c r="B1657" s="8" t="s">
        <v>945</v>
      </c>
      <c r="C1657" s="9" t="s">
        <v>1941</v>
      </c>
      <c r="D1657" s="10" t="s">
        <v>1326</v>
      </c>
      <c r="E1657" s="11" t="s">
        <v>1203</v>
      </c>
      <c r="F1657" s="12">
        <v>690682.32</v>
      </c>
      <c r="G1657" s="13">
        <v>43281</v>
      </c>
    </row>
    <row r="1658" spans="1:7" ht="36.75" customHeight="1" x14ac:dyDescent="0.25">
      <c r="A1658" s="7">
        <v>43221</v>
      </c>
      <c r="B1658" s="8" t="s">
        <v>946</v>
      </c>
      <c r="C1658" s="9" t="s">
        <v>2159</v>
      </c>
      <c r="D1658" s="10" t="s">
        <v>1326</v>
      </c>
      <c r="E1658" s="11" t="s">
        <v>1203</v>
      </c>
      <c r="F1658" s="12">
        <v>706867.19999999995</v>
      </c>
      <c r="G1658" s="13">
        <v>43281</v>
      </c>
    </row>
    <row r="1659" spans="1:7" ht="36.75" customHeight="1" x14ac:dyDescent="0.25">
      <c r="A1659" s="7">
        <v>43221</v>
      </c>
      <c r="B1659" s="8" t="s">
        <v>18</v>
      </c>
      <c r="C1659" s="9" t="s">
        <v>2160</v>
      </c>
      <c r="D1659" s="10" t="s">
        <v>1326</v>
      </c>
      <c r="E1659" s="11" t="s">
        <v>1203</v>
      </c>
      <c r="F1659" s="12">
        <v>580278.80000000005</v>
      </c>
      <c r="G1659" s="13">
        <v>43281</v>
      </c>
    </row>
    <row r="1660" spans="1:7" ht="36.75" customHeight="1" x14ac:dyDescent="0.25">
      <c r="A1660" s="7">
        <v>43221</v>
      </c>
      <c r="B1660" s="8" t="s">
        <v>947</v>
      </c>
      <c r="C1660" s="9" t="s">
        <v>1545</v>
      </c>
      <c r="D1660" s="10" t="s">
        <v>1326</v>
      </c>
      <c r="E1660" s="11" t="s">
        <v>1203</v>
      </c>
      <c r="F1660" s="12">
        <v>1207387.8</v>
      </c>
      <c r="G1660" s="13">
        <v>43281</v>
      </c>
    </row>
    <row r="1661" spans="1:7" ht="36.75" customHeight="1" x14ac:dyDescent="0.25">
      <c r="A1661" s="7">
        <v>43221</v>
      </c>
      <c r="B1661" s="8" t="s">
        <v>948</v>
      </c>
      <c r="C1661" s="9" t="s">
        <v>1483</v>
      </c>
      <c r="D1661" s="10" t="s">
        <v>1326</v>
      </c>
      <c r="E1661" s="11" t="s">
        <v>1203</v>
      </c>
      <c r="F1661" s="12">
        <v>415662.8</v>
      </c>
      <c r="G1661" s="13">
        <v>43281</v>
      </c>
    </row>
    <row r="1662" spans="1:7" ht="36.75" customHeight="1" x14ac:dyDescent="0.25">
      <c r="A1662" s="7">
        <v>43221</v>
      </c>
      <c r="B1662" s="8" t="s">
        <v>520</v>
      </c>
      <c r="C1662" s="9" t="s">
        <v>2161</v>
      </c>
      <c r="D1662" s="10" t="s">
        <v>1326</v>
      </c>
      <c r="E1662" s="11" t="s">
        <v>1203</v>
      </c>
      <c r="F1662" s="12">
        <v>991747.5</v>
      </c>
      <c r="G1662" s="13">
        <v>43281</v>
      </c>
    </row>
    <row r="1663" spans="1:7" ht="36.75" customHeight="1" x14ac:dyDescent="0.25">
      <c r="A1663" s="7">
        <v>43221</v>
      </c>
      <c r="B1663" s="8" t="s">
        <v>852</v>
      </c>
      <c r="C1663" s="9" t="s">
        <v>1534</v>
      </c>
      <c r="D1663" s="10" t="s">
        <v>1326</v>
      </c>
      <c r="E1663" s="11" t="s">
        <v>1203</v>
      </c>
      <c r="F1663" s="12">
        <v>688338.84</v>
      </c>
      <c r="G1663" s="13">
        <v>43281</v>
      </c>
    </row>
    <row r="1664" spans="1:7" ht="36.75" customHeight="1" x14ac:dyDescent="0.25">
      <c r="A1664" s="7">
        <v>43221</v>
      </c>
      <c r="B1664" s="8" t="s">
        <v>949</v>
      </c>
      <c r="C1664" s="9" t="s">
        <v>2162</v>
      </c>
      <c r="D1664" s="10" t="s">
        <v>1326</v>
      </c>
      <c r="E1664" s="11" t="s">
        <v>1203</v>
      </c>
      <c r="F1664" s="12">
        <v>799560.92</v>
      </c>
      <c r="G1664" s="13">
        <v>43281</v>
      </c>
    </row>
    <row r="1665" spans="1:7" ht="36.75" customHeight="1" x14ac:dyDescent="0.25">
      <c r="A1665" s="7">
        <v>43221</v>
      </c>
      <c r="B1665" s="8" t="s">
        <v>950</v>
      </c>
      <c r="C1665" s="9" t="s">
        <v>2157</v>
      </c>
      <c r="D1665" s="10" t="s">
        <v>1326</v>
      </c>
      <c r="E1665" s="11" t="s">
        <v>1203</v>
      </c>
      <c r="F1665" s="12">
        <v>1797971.9</v>
      </c>
      <c r="G1665" s="13">
        <v>43281</v>
      </c>
    </row>
    <row r="1666" spans="1:7" ht="36.75" customHeight="1" x14ac:dyDescent="0.25">
      <c r="A1666" s="7">
        <v>43221</v>
      </c>
      <c r="B1666" s="8" t="s">
        <v>372</v>
      </c>
      <c r="C1666" s="9" t="s">
        <v>2157</v>
      </c>
      <c r="D1666" s="10" t="s">
        <v>1326</v>
      </c>
      <c r="E1666" s="11" t="s">
        <v>1203</v>
      </c>
      <c r="F1666" s="12">
        <v>2630000.52</v>
      </c>
      <c r="G1666" s="13">
        <v>43281</v>
      </c>
    </row>
    <row r="1667" spans="1:7" ht="36.75" customHeight="1" x14ac:dyDescent="0.25">
      <c r="A1667" s="7">
        <v>43221</v>
      </c>
      <c r="B1667" s="8" t="s">
        <v>180</v>
      </c>
      <c r="C1667" s="9" t="s">
        <v>1904</v>
      </c>
      <c r="D1667" s="10" t="s">
        <v>1326</v>
      </c>
      <c r="E1667" s="11" t="s">
        <v>1203</v>
      </c>
      <c r="F1667" s="12">
        <v>3884987.16</v>
      </c>
      <c r="G1667" s="13">
        <v>43281</v>
      </c>
    </row>
    <row r="1668" spans="1:7" ht="36.75" customHeight="1" x14ac:dyDescent="0.25">
      <c r="A1668" s="7">
        <v>43221</v>
      </c>
      <c r="B1668" s="8" t="s">
        <v>897</v>
      </c>
      <c r="C1668" s="9" t="s">
        <v>1518</v>
      </c>
      <c r="D1668" s="10" t="s">
        <v>1326</v>
      </c>
      <c r="E1668" s="11" t="s">
        <v>1203</v>
      </c>
      <c r="F1668" s="12">
        <v>606933</v>
      </c>
      <c r="G1668" s="13">
        <v>43281</v>
      </c>
    </row>
    <row r="1669" spans="1:7" ht="36.75" customHeight="1" x14ac:dyDescent="0.25">
      <c r="A1669" s="7">
        <v>43221</v>
      </c>
      <c r="B1669" s="8" t="s">
        <v>951</v>
      </c>
      <c r="C1669" s="9" t="s">
        <v>2157</v>
      </c>
      <c r="D1669" s="10" t="s">
        <v>1326</v>
      </c>
      <c r="E1669" s="11" t="s">
        <v>1203</v>
      </c>
      <c r="F1669" s="12">
        <v>1114206.74</v>
      </c>
      <c r="G1669" s="13">
        <v>43281</v>
      </c>
    </row>
    <row r="1670" spans="1:7" ht="36.75" customHeight="1" x14ac:dyDescent="0.25">
      <c r="A1670" s="7">
        <v>43221</v>
      </c>
      <c r="B1670" s="8" t="s">
        <v>324</v>
      </c>
      <c r="C1670" s="9" t="s">
        <v>1545</v>
      </c>
      <c r="D1670" s="10" t="s">
        <v>1326</v>
      </c>
      <c r="E1670" s="11" t="s">
        <v>1203</v>
      </c>
      <c r="F1670" s="12">
        <v>779366.40000000002</v>
      </c>
      <c r="G1670" s="13">
        <v>43281</v>
      </c>
    </row>
    <row r="1671" spans="1:7" ht="36.75" customHeight="1" x14ac:dyDescent="0.25">
      <c r="A1671" s="7">
        <v>43221</v>
      </c>
      <c r="B1671" s="8" t="s">
        <v>952</v>
      </c>
      <c r="C1671" s="9" t="s">
        <v>2163</v>
      </c>
      <c r="D1671" s="10" t="s">
        <v>1326</v>
      </c>
      <c r="E1671" s="11" t="s">
        <v>1203</v>
      </c>
      <c r="F1671" s="12">
        <v>1429002.42</v>
      </c>
      <c r="G1671" s="13">
        <v>43281</v>
      </c>
    </row>
    <row r="1672" spans="1:7" ht="36.75" customHeight="1" x14ac:dyDescent="0.25">
      <c r="A1672" s="7">
        <v>43221</v>
      </c>
      <c r="B1672" s="8" t="s">
        <v>723</v>
      </c>
      <c r="C1672" s="9" t="s">
        <v>1519</v>
      </c>
      <c r="D1672" s="10" t="s">
        <v>1326</v>
      </c>
      <c r="E1672" s="11" t="s">
        <v>1203</v>
      </c>
      <c r="F1672" s="12">
        <v>1555992.84</v>
      </c>
      <c r="G1672" s="13">
        <v>43281</v>
      </c>
    </row>
    <row r="1673" spans="1:7" ht="36.75" customHeight="1" x14ac:dyDescent="0.25">
      <c r="A1673" s="7">
        <v>43221</v>
      </c>
      <c r="B1673" s="8" t="s">
        <v>953</v>
      </c>
      <c r="C1673" s="9" t="s">
        <v>2164</v>
      </c>
      <c r="D1673" s="10" t="s">
        <v>1326</v>
      </c>
      <c r="E1673" s="11" t="s">
        <v>1203</v>
      </c>
      <c r="F1673" s="12">
        <v>458892.56</v>
      </c>
      <c r="G1673" s="13">
        <v>43281</v>
      </c>
    </row>
    <row r="1674" spans="1:7" ht="36.75" customHeight="1" x14ac:dyDescent="0.25">
      <c r="A1674" s="7">
        <v>43221</v>
      </c>
      <c r="B1674" s="8" t="s">
        <v>917</v>
      </c>
      <c r="C1674" s="9" t="s">
        <v>1931</v>
      </c>
      <c r="D1674" s="10" t="s">
        <v>1326</v>
      </c>
      <c r="E1674" s="11" t="s">
        <v>1203</v>
      </c>
      <c r="F1674" s="12">
        <v>1716094.06</v>
      </c>
      <c r="G1674" s="13">
        <v>43281</v>
      </c>
    </row>
    <row r="1675" spans="1:7" ht="36.75" customHeight="1" x14ac:dyDescent="0.25">
      <c r="A1675" s="7">
        <v>43221</v>
      </c>
      <c r="B1675" s="8" t="s">
        <v>62</v>
      </c>
      <c r="C1675" s="9" t="s">
        <v>2157</v>
      </c>
      <c r="D1675" s="10" t="s">
        <v>1326</v>
      </c>
      <c r="E1675" s="11" t="s">
        <v>1203</v>
      </c>
      <c r="F1675" s="12">
        <v>857383.28</v>
      </c>
      <c r="G1675" s="13">
        <v>43281</v>
      </c>
    </row>
    <row r="1676" spans="1:7" ht="36.75" customHeight="1" x14ac:dyDescent="0.25">
      <c r="A1676" s="7">
        <v>43221</v>
      </c>
      <c r="B1676" s="8" t="s">
        <v>478</v>
      </c>
      <c r="C1676" s="9" t="s">
        <v>2157</v>
      </c>
      <c r="D1676" s="10" t="s">
        <v>1326</v>
      </c>
      <c r="E1676" s="11" t="s">
        <v>1203</v>
      </c>
      <c r="F1676" s="12">
        <v>674943.48</v>
      </c>
      <c r="G1676" s="13">
        <v>43281</v>
      </c>
    </row>
    <row r="1677" spans="1:7" ht="36.75" customHeight="1" x14ac:dyDescent="0.25">
      <c r="A1677" s="7">
        <v>43221</v>
      </c>
      <c r="B1677" s="8" t="s">
        <v>14</v>
      </c>
      <c r="C1677" s="9" t="s">
        <v>2157</v>
      </c>
      <c r="D1677" s="10" t="s">
        <v>1326</v>
      </c>
      <c r="E1677" s="11" t="s">
        <v>1203</v>
      </c>
      <c r="F1677" s="12">
        <v>2490300.3199999998</v>
      </c>
      <c r="G1677" s="13">
        <v>43281</v>
      </c>
    </row>
    <row r="1678" spans="1:7" ht="36.75" customHeight="1" x14ac:dyDescent="0.25">
      <c r="A1678" s="7">
        <v>43221</v>
      </c>
      <c r="B1678" s="8" t="s">
        <v>954</v>
      </c>
      <c r="C1678" s="9" t="s">
        <v>1498</v>
      </c>
      <c r="D1678" s="10" t="s">
        <v>1326</v>
      </c>
      <c r="E1678" s="11" t="s">
        <v>1203</v>
      </c>
      <c r="F1678" s="12">
        <v>1018299.88</v>
      </c>
      <c r="G1678" s="13">
        <v>43281</v>
      </c>
    </row>
    <row r="1679" spans="1:7" ht="36.75" customHeight="1" x14ac:dyDescent="0.25">
      <c r="A1679" s="7">
        <v>43221</v>
      </c>
      <c r="B1679" s="8" t="s">
        <v>153</v>
      </c>
      <c r="C1679" s="9" t="s">
        <v>1866</v>
      </c>
      <c r="D1679" s="10" t="s">
        <v>1326</v>
      </c>
      <c r="E1679" s="11" t="s">
        <v>1203</v>
      </c>
      <c r="F1679" s="12">
        <v>1330447.6399999999</v>
      </c>
      <c r="G1679" s="13">
        <v>43281</v>
      </c>
    </row>
    <row r="1680" spans="1:7" ht="36.75" customHeight="1" x14ac:dyDescent="0.25">
      <c r="A1680" s="7">
        <v>43221</v>
      </c>
      <c r="B1680" s="8" t="s">
        <v>955</v>
      </c>
      <c r="C1680" s="9" t="s">
        <v>2165</v>
      </c>
      <c r="D1680" s="10" t="s">
        <v>1326</v>
      </c>
      <c r="E1680" s="11" t="s">
        <v>1203</v>
      </c>
      <c r="F1680" s="12">
        <v>1207175.3999999999</v>
      </c>
      <c r="G1680" s="13">
        <v>43281</v>
      </c>
    </row>
    <row r="1681" spans="1:7" ht="36.75" customHeight="1" x14ac:dyDescent="0.25">
      <c r="A1681" s="7">
        <v>43221</v>
      </c>
      <c r="B1681" s="8" t="s">
        <v>793</v>
      </c>
      <c r="C1681" s="9" t="s">
        <v>2166</v>
      </c>
      <c r="D1681" s="10" t="s">
        <v>1326</v>
      </c>
      <c r="E1681" s="11" t="s">
        <v>1203</v>
      </c>
      <c r="F1681" s="12">
        <v>1551160.74</v>
      </c>
      <c r="G1681" s="13">
        <v>43281</v>
      </c>
    </row>
    <row r="1682" spans="1:7" ht="36.75" customHeight="1" x14ac:dyDescent="0.25">
      <c r="A1682" s="7">
        <v>43221</v>
      </c>
      <c r="B1682" s="8" t="s">
        <v>621</v>
      </c>
      <c r="C1682" s="9" t="s">
        <v>1615</v>
      </c>
      <c r="D1682" s="10" t="s">
        <v>1326</v>
      </c>
      <c r="E1682" s="11" t="s">
        <v>1203</v>
      </c>
      <c r="F1682" s="12">
        <v>1098243.7</v>
      </c>
      <c r="G1682" s="13">
        <v>43281</v>
      </c>
    </row>
    <row r="1683" spans="1:7" ht="36.75" customHeight="1" x14ac:dyDescent="0.25">
      <c r="A1683" s="7">
        <v>43221</v>
      </c>
      <c r="B1683" s="8" t="s">
        <v>530</v>
      </c>
      <c r="C1683" s="9" t="s">
        <v>2167</v>
      </c>
      <c r="D1683" s="10" t="s">
        <v>1326</v>
      </c>
      <c r="E1683" s="11" t="s">
        <v>1203</v>
      </c>
      <c r="F1683" s="12">
        <v>815594.7</v>
      </c>
      <c r="G1683" s="13">
        <v>43281</v>
      </c>
    </row>
    <row r="1684" spans="1:7" ht="36.75" customHeight="1" x14ac:dyDescent="0.25">
      <c r="A1684" s="7">
        <v>43221</v>
      </c>
      <c r="B1684" s="8" t="s">
        <v>341</v>
      </c>
      <c r="C1684" s="9" t="s">
        <v>1484</v>
      </c>
      <c r="D1684" s="10" t="s">
        <v>1326</v>
      </c>
      <c r="E1684" s="11" t="s">
        <v>1203</v>
      </c>
      <c r="F1684" s="12">
        <v>1016119.24</v>
      </c>
      <c r="G1684" s="13">
        <v>43281</v>
      </c>
    </row>
    <row r="1685" spans="1:7" ht="36.75" customHeight="1" x14ac:dyDescent="0.25">
      <c r="A1685" s="7">
        <v>43221</v>
      </c>
      <c r="B1685" s="8" t="s">
        <v>956</v>
      </c>
      <c r="C1685" s="9" t="s">
        <v>1702</v>
      </c>
      <c r="D1685" s="10" t="s">
        <v>1326</v>
      </c>
      <c r="E1685" s="11" t="s">
        <v>1203</v>
      </c>
      <c r="F1685" s="12">
        <v>2416309.6</v>
      </c>
      <c r="G1685" s="13">
        <v>43281</v>
      </c>
    </row>
    <row r="1686" spans="1:7" ht="36.75" customHeight="1" x14ac:dyDescent="0.25">
      <c r="A1686" s="7">
        <v>43221</v>
      </c>
      <c r="B1686" s="8" t="s">
        <v>957</v>
      </c>
      <c r="C1686" s="9" t="s">
        <v>1499</v>
      </c>
      <c r="D1686" s="10" t="s">
        <v>1326</v>
      </c>
      <c r="E1686" s="11" t="s">
        <v>1203</v>
      </c>
      <c r="F1686" s="12">
        <v>2768802.74</v>
      </c>
      <c r="G1686" s="13">
        <v>43281</v>
      </c>
    </row>
    <row r="1687" spans="1:7" ht="36.75" customHeight="1" x14ac:dyDescent="0.25">
      <c r="A1687" s="7">
        <v>43221</v>
      </c>
      <c r="B1687" s="8" t="s">
        <v>958</v>
      </c>
      <c r="C1687" s="9" t="s">
        <v>2168</v>
      </c>
      <c r="D1687" s="10" t="s">
        <v>1326</v>
      </c>
      <c r="E1687" s="11" t="s">
        <v>1203</v>
      </c>
      <c r="F1687" s="12">
        <v>886833.72</v>
      </c>
      <c r="G1687" s="13">
        <v>43281</v>
      </c>
    </row>
    <row r="1688" spans="1:7" ht="36.75" customHeight="1" x14ac:dyDescent="0.25">
      <c r="A1688" s="7">
        <v>43221</v>
      </c>
      <c r="B1688" s="8" t="s">
        <v>923</v>
      </c>
      <c r="C1688" s="9" t="s">
        <v>2169</v>
      </c>
      <c r="D1688" s="10" t="s">
        <v>1326</v>
      </c>
      <c r="E1688" s="11" t="s">
        <v>1203</v>
      </c>
      <c r="F1688" s="12">
        <v>1256578.46</v>
      </c>
      <c r="G1688" s="13">
        <v>43281</v>
      </c>
    </row>
    <row r="1689" spans="1:7" ht="36.75" customHeight="1" x14ac:dyDescent="0.25">
      <c r="A1689" s="7">
        <v>43221</v>
      </c>
      <c r="B1689" s="8" t="s">
        <v>121</v>
      </c>
      <c r="C1689" s="9" t="s">
        <v>2170</v>
      </c>
      <c r="D1689" s="10" t="s">
        <v>1326</v>
      </c>
      <c r="E1689" s="11" t="s">
        <v>1203</v>
      </c>
      <c r="F1689" s="12">
        <v>735577.78</v>
      </c>
      <c r="G1689" s="13">
        <v>43281</v>
      </c>
    </row>
    <row r="1690" spans="1:7" ht="36.75" customHeight="1" x14ac:dyDescent="0.25">
      <c r="A1690" s="7">
        <v>43221</v>
      </c>
      <c r="B1690" s="8" t="s">
        <v>959</v>
      </c>
      <c r="C1690" s="9" t="s">
        <v>1554</v>
      </c>
      <c r="D1690" s="10" t="s">
        <v>1326</v>
      </c>
      <c r="E1690" s="11" t="s">
        <v>1203</v>
      </c>
      <c r="F1690" s="12">
        <v>663325.19999999995</v>
      </c>
      <c r="G1690" s="13">
        <v>43281</v>
      </c>
    </row>
    <row r="1691" spans="1:7" ht="36.75" customHeight="1" x14ac:dyDescent="0.25">
      <c r="A1691" s="7">
        <v>43221</v>
      </c>
      <c r="B1691" s="8" t="s">
        <v>475</v>
      </c>
      <c r="C1691" s="9" t="s">
        <v>1528</v>
      </c>
      <c r="D1691" s="10" t="s">
        <v>1326</v>
      </c>
      <c r="E1691" s="11" t="s">
        <v>1203</v>
      </c>
      <c r="F1691" s="12">
        <v>2117075.7599999998</v>
      </c>
      <c r="G1691" s="13">
        <v>43281</v>
      </c>
    </row>
    <row r="1692" spans="1:7" ht="36.75" customHeight="1" x14ac:dyDescent="0.25">
      <c r="A1692" s="7">
        <v>43221</v>
      </c>
      <c r="B1692" s="8" t="s">
        <v>39</v>
      </c>
      <c r="C1692" s="9" t="s">
        <v>1605</v>
      </c>
      <c r="D1692" s="10" t="s">
        <v>1326</v>
      </c>
      <c r="E1692" s="11" t="s">
        <v>1203</v>
      </c>
      <c r="F1692" s="12">
        <v>1301300.46</v>
      </c>
      <c r="G1692" s="13">
        <v>43281</v>
      </c>
    </row>
    <row r="1693" spans="1:7" ht="36.75" customHeight="1" x14ac:dyDescent="0.25">
      <c r="A1693" s="7">
        <v>43221</v>
      </c>
      <c r="B1693" s="8" t="s">
        <v>888</v>
      </c>
      <c r="C1693" s="9" t="s">
        <v>2171</v>
      </c>
      <c r="D1693" s="10" t="s">
        <v>1326</v>
      </c>
      <c r="E1693" s="11" t="s">
        <v>1203</v>
      </c>
      <c r="F1693" s="12">
        <v>1916910</v>
      </c>
      <c r="G1693" s="13">
        <v>43281</v>
      </c>
    </row>
    <row r="1694" spans="1:7" ht="36.75" customHeight="1" x14ac:dyDescent="0.25">
      <c r="A1694" s="7">
        <v>43221</v>
      </c>
      <c r="B1694" s="8" t="s">
        <v>618</v>
      </c>
      <c r="C1694" s="9" t="s">
        <v>2157</v>
      </c>
      <c r="D1694" s="10" t="s">
        <v>1326</v>
      </c>
      <c r="E1694" s="11" t="s">
        <v>1203</v>
      </c>
      <c r="F1694" s="12">
        <v>921133.96</v>
      </c>
      <c r="G1694" s="13">
        <v>43281</v>
      </c>
    </row>
    <row r="1695" spans="1:7" ht="36.75" customHeight="1" x14ac:dyDescent="0.25">
      <c r="A1695" s="7">
        <v>43221</v>
      </c>
      <c r="B1695" s="8" t="s">
        <v>545</v>
      </c>
      <c r="C1695" s="9" t="s">
        <v>1467</v>
      </c>
      <c r="D1695" s="10" t="s">
        <v>1326</v>
      </c>
      <c r="E1695" s="11" t="s">
        <v>1203</v>
      </c>
      <c r="F1695" s="12">
        <v>1457793.24</v>
      </c>
      <c r="G1695" s="13">
        <v>43281</v>
      </c>
    </row>
    <row r="1696" spans="1:7" ht="36.75" customHeight="1" x14ac:dyDescent="0.25">
      <c r="A1696" s="7">
        <v>43221</v>
      </c>
      <c r="B1696" s="8" t="s">
        <v>794</v>
      </c>
      <c r="C1696" s="9" t="s">
        <v>1586</v>
      </c>
      <c r="D1696" s="10" t="s">
        <v>1326</v>
      </c>
      <c r="E1696" s="11" t="s">
        <v>1203</v>
      </c>
      <c r="F1696" s="12">
        <v>432000.36</v>
      </c>
      <c r="G1696" s="13">
        <v>43281</v>
      </c>
    </row>
    <row r="1697" spans="1:7" ht="36.75" customHeight="1" x14ac:dyDescent="0.25">
      <c r="A1697" s="7">
        <v>43221</v>
      </c>
      <c r="B1697" s="8" t="s">
        <v>296</v>
      </c>
      <c r="C1697" s="9" t="s">
        <v>1470</v>
      </c>
      <c r="D1697" s="10" t="s">
        <v>1326</v>
      </c>
      <c r="E1697" s="11" t="s">
        <v>1203</v>
      </c>
      <c r="F1697" s="12">
        <v>457537.32</v>
      </c>
      <c r="G1697" s="13">
        <v>43281</v>
      </c>
    </row>
    <row r="1698" spans="1:7" ht="36.75" customHeight="1" x14ac:dyDescent="0.25">
      <c r="A1698" s="7">
        <v>43221</v>
      </c>
      <c r="B1698" s="8" t="s">
        <v>960</v>
      </c>
      <c r="C1698" s="9" t="s">
        <v>2172</v>
      </c>
      <c r="D1698" s="10" t="s">
        <v>1326</v>
      </c>
      <c r="E1698" s="11" t="s">
        <v>1203</v>
      </c>
      <c r="F1698" s="12">
        <v>524245.68</v>
      </c>
      <c r="G1698" s="13">
        <v>43281</v>
      </c>
    </row>
    <row r="1699" spans="1:7" ht="36.75" customHeight="1" x14ac:dyDescent="0.25">
      <c r="A1699" s="7">
        <v>43221</v>
      </c>
      <c r="B1699" s="8" t="s">
        <v>892</v>
      </c>
      <c r="C1699" s="9" t="s">
        <v>1586</v>
      </c>
      <c r="D1699" s="10" t="s">
        <v>1326</v>
      </c>
      <c r="E1699" s="11" t="s">
        <v>1203</v>
      </c>
      <c r="F1699" s="12">
        <v>1656661</v>
      </c>
      <c r="G1699" s="13">
        <v>43281</v>
      </c>
    </row>
    <row r="1700" spans="1:7" ht="36.75" customHeight="1" x14ac:dyDescent="0.25">
      <c r="A1700" s="7">
        <v>43221</v>
      </c>
      <c r="B1700" s="8" t="s">
        <v>525</v>
      </c>
      <c r="C1700" s="9" t="s">
        <v>1553</v>
      </c>
      <c r="D1700" s="10" t="s">
        <v>1326</v>
      </c>
      <c r="E1700" s="11" t="s">
        <v>1203</v>
      </c>
      <c r="F1700" s="12">
        <v>2525616.54</v>
      </c>
      <c r="G1700" s="13">
        <v>43281</v>
      </c>
    </row>
    <row r="1701" spans="1:7" ht="36.75" customHeight="1" x14ac:dyDescent="0.25">
      <c r="A1701" s="7">
        <v>43221</v>
      </c>
      <c r="B1701" s="8" t="s">
        <v>489</v>
      </c>
      <c r="C1701" s="9" t="s">
        <v>1666</v>
      </c>
      <c r="D1701" s="10" t="s">
        <v>1326</v>
      </c>
      <c r="E1701" s="11" t="s">
        <v>1203</v>
      </c>
      <c r="F1701" s="12">
        <v>1508441.2</v>
      </c>
      <c r="G1701" s="13">
        <v>43281</v>
      </c>
    </row>
    <row r="1702" spans="1:7" ht="36.75" customHeight="1" x14ac:dyDescent="0.25">
      <c r="A1702" s="7">
        <v>43221</v>
      </c>
      <c r="B1702" s="8" t="s">
        <v>746</v>
      </c>
      <c r="C1702" s="9" t="s">
        <v>1496</v>
      </c>
      <c r="D1702" s="10" t="s">
        <v>1326</v>
      </c>
      <c r="E1702" s="11" t="s">
        <v>1203</v>
      </c>
      <c r="F1702" s="12">
        <v>958986</v>
      </c>
      <c r="G1702" s="13">
        <v>43281</v>
      </c>
    </row>
    <row r="1703" spans="1:7" ht="36.75" customHeight="1" x14ac:dyDescent="0.25">
      <c r="A1703" s="7">
        <v>43221</v>
      </c>
      <c r="B1703" s="8" t="s">
        <v>146</v>
      </c>
      <c r="C1703" s="9" t="s">
        <v>2157</v>
      </c>
      <c r="D1703" s="10" t="s">
        <v>1326</v>
      </c>
      <c r="E1703" s="11" t="s">
        <v>1203</v>
      </c>
      <c r="F1703" s="12">
        <v>1195434.3999999999</v>
      </c>
      <c r="G1703" s="13">
        <v>43281</v>
      </c>
    </row>
    <row r="1704" spans="1:7" ht="36.75" customHeight="1" x14ac:dyDescent="0.25">
      <c r="A1704" s="7">
        <v>43221</v>
      </c>
      <c r="B1704" s="8" t="s">
        <v>335</v>
      </c>
      <c r="C1704" s="9" t="s">
        <v>2173</v>
      </c>
      <c r="D1704" s="10" t="s">
        <v>1326</v>
      </c>
      <c r="E1704" s="11" t="s">
        <v>1203</v>
      </c>
      <c r="F1704" s="12">
        <v>941896.06</v>
      </c>
      <c r="G1704" s="13">
        <v>43281</v>
      </c>
    </row>
    <row r="1705" spans="1:7" ht="36.75" customHeight="1" x14ac:dyDescent="0.25">
      <c r="A1705" s="7">
        <v>43221</v>
      </c>
      <c r="B1705" s="8" t="s">
        <v>342</v>
      </c>
      <c r="C1705" s="9" t="s">
        <v>2174</v>
      </c>
      <c r="D1705" s="10" t="s">
        <v>1326</v>
      </c>
      <c r="E1705" s="11" t="s">
        <v>1203</v>
      </c>
      <c r="F1705" s="12">
        <v>1002622.4</v>
      </c>
      <c r="G1705" s="13">
        <v>43281</v>
      </c>
    </row>
    <row r="1706" spans="1:7" ht="36.75" customHeight="1" x14ac:dyDescent="0.25">
      <c r="A1706" s="7">
        <v>43221</v>
      </c>
      <c r="B1706" s="8" t="s">
        <v>62</v>
      </c>
      <c r="C1706" s="9" t="s">
        <v>2175</v>
      </c>
      <c r="D1706" s="10" t="s">
        <v>1326</v>
      </c>
      <c r="E1706" s="11" t="s">
        <v>1203</v>
      </c>
      <c r="F1706" s="12">
        <v>1123914.6000000001</v>
      </c>
      <c r="G1706" s="13">
        <v>43281</v>
      </c>
    </row>
    <row r="1707" spans="1:7" ht="36.75" customHeight="1" x14ac:dyDescent="0.25">
      <c r="A1707" s="7">
        <v>43221</v>
      </c>
      <c r="B1707" s="8" t="s">
        <v>741</v>
      </c>
      <c r="C1707" s="9" t="s">
        <v>2176</v>
      </c>
      <c r="D1707" s="10" t="s">
        <v>1327</v>
      </c>
      <c r="E1707" s="11" t="s">
        <v>1203</v>
      </c>
      <c r="F1707" s="12">
        <v>537359.01</v>
      </c>
      <c r="G1707" s="13">
        <v>43281</v>
      </c>
    </row>
    <row r="1708" spans="1:7" ht="36.75" customHeight="1" x14ac:dyDescent="0.25">
      <c r="A1708" s="7">
        <v>43221</v>
      </c>
      <c r="B1708" s="8" t="s">
        <v>741</v>
      </c>
      <c r="C1708" s="9" t="s">
        <v>1966</v>
      </c>
      <c r="D1708" s="10" t="s">
        <v>1326</v>
      </c>
      <c r="E1708" s="11" t="s">
        <v>1203</v>
      </c>
      <c r="F1708" s="12">
        <v>503239.32</v>
      </c>
      <c r="G1708" s="13">
        <v>43281</v>
      </c>
    </row>
    <row r="1709" spans="1:7" ht="36.75" customHeight="1" x14ac:dyDescent="0.25">
      <c r="A1709" s="7">
        <v>43221</v>
      </c>
      <c r="B1709" s="8" t="s">
        <v>41</v>
      </c>
      <c r="C1709" s="9" t="s">
        <v>2177</v>
      </c>
      <c r="D1709" s="10" t="s">
        <v>1333</v>
      </c>
      <c r="E1709" s="11" t="s">
        <v>1203</v>
      </c>
      <c r="F1709" s="12">
        <v>206873.13</v>
      </c>
      <c r="G1709" s="13">
        <v>43281</v>
      </c>
    </row>
    <row r="1710" spans="1:7" ht="36.75" customHeight="1" x14ac:dyDescent="0.25">
      <c r="A1710" s="7">
        <v>43221</v>
      </c>
      <c r="B1710" s="8" t="s">
        <v>186</v>
      </c>
      <c r="C1710" s="9" t="s">
        <v>1515</v>
      </c>
      <c r="D1710" s="10" t="s">
        <v>1326</v>
      </c>
      <c r="E1710" s="11" t="s">
        <v>1203</v>
      </c>
      <c r="F1710" s="12">
        <v>790529.2</v>
      </c>
      <c r="G1710" s="13">
        <v>43281</v>
      </c>
    </row>
    <row r="1711" spans="1:7" ht="36.75" customHeight="1" x14ac:dyDescent="0.25">
      <c r="A1711" s="7">
        <v>43221</v>
      </c>
      <c r="B1711" s="8" t="s">
        <v>780</v>
      </c>
      <c r="C1711" s="9" t="s">
        <v>1517</v>
      </c>
      <c r="D1711" s="10" t="s">
        <v>1326</v>
      </c>
      <c r="E1711" s="11" t="s">
        <v>1203</v>
      </c>
      <c r="F1711" s="12">
        <v>2678771.1</v>
      </c>
      <c r="G1711" s="13">
        <v>43281</v>
      </c>
    </row>
    <row r="1712" spans="1:7" ht="36.75" customHeight="1" x14ac:dyDescent="0.25">
      <c r="A1712" s="7">
        <v>43221</v>
      </c>
      <c r="B1712" s="8" t="s">
        <v>381</v>
      </c>
      <c r="C1712" s="9" t="s">
        <v>1470</v>
      </c>
      <c r="D1712" s="10" t="s">
        <v>1326</v>
      </c>
      <c r="E1712" s="11" t="s">
        <v>1203</v>
      </c>
      <c r="F1712" s="12">
        <v>380854.44</v>
      </c>
      <c r="G1712" s="13">
        <v>43281</v>
      </c>
    </row>
    <row r="1713" spans="1:7" ht="36.75" customHeight="1" x14ac:dyDescent="0.25">
      <c r="A1713" s="7">
        <v>43221</v>
      </c>
      <c r="B1713" s="8" t="s">
        <v>136</v>
      </c>
      <c r="C1713" s="9" t="s">
        <v>2157</v>
      </c>
      <c r="D1713" s="10" t="s">
        <v>1326</v>
      </c>
      <c r="E1713" s="11" t="s">
        <v>1203</v>
      </c>
      <c r="F1713" s="12">
        <v>2356047</v>
      </c>
      <c r="G1713" s="13">
        <v>43281</v>
      </c>
    </row>
    <row r="1714" spans="1:7" ht="36.75" customHeight="1" x14ac:dyDescent="0.25">
      <c r="A1714" s="7">
        <v>43221</v>
      </c>
      <c r="B1714" s="8" t="s">
        <v>377</v>
      </c>
      <c r="C1714" s="9" t="s">
        <v>1457</v>
      </c>
      <c r="D1714" s="10" t="s">
        <v>1334</v>
      </c>
      <c r="E1714" s="11" t="s">
        <v>1203</v>
      </c>
      <c r="F1714" s="12">
        <v>1149532.1000000001</v>
      </c>
      <c r="G1714" s="13">
        <v>43281</v>
      </c>
    </row>
    <row r="1715" spans="1:7" ht="36.75" customHeight="1" x14ac:dyDescent="0.25">
      <c r="A1715" s="7">
        <v>43221</v>
      </c>
      <c r="B1715" s="8" t="s">
        <v>847</v>
      </c>
      <c r="C1715" s="9" t="s">
        <v>2157</v>
      </c>
      <c r="D1715" s="10" t="s">
        <v>1326</v>
      </c>
      <c r="E1715" s="11" t="s">
        <v>1203</v>
      </c>
      <c r="F1715" s="12">
        <v>2232906.92</v>
      </c>
      <c r="G1715" s="13">
        <v>43281</v>
      </c>
    </row>
    <row r="1716" spans="1:7" ht="36.75" customHeight="1" x14ac:dyDescent="0.25">
      <c r="A1716" s="7">
        <v>43221</v>
      </c>
      <c r="B1716" s="8" t="s">
        <v>354</v>
      </c>
      <c r="C1716" s="9" t="s">
        <v>2101</v>
      </c>
      <c r="D1716" s="10" t="s">
        <v>1326</v>
      </c>
      <c r="E1716" s="11" t="s">
        <v>1203</v>
      </c>
      <c r="F1716" s="12">
        <v>1193973.56</v>
      </c>
      <c r="G1716" s="13">
        <v>43281</v>
      </c>
    </row>
    <row r="1717" spans="1:7" ht="36.75" customHeight="1" x14ac:dyDescent="0.25">
      <c r="A1717" s="7">
        <v>43221</v>
      </c>
      <c r="B1717" s="8" t="s">
        <v>450</v>
      </c>
      <c r="C1717" s="9" t="s">
        <v>2157</v>
      </c>
      <c r="D1717" s="10" t="s">
        <v>1326</v>
      </c>
      <c r="E1717" s="11" t="s">
        <v>1203</v>
      </c>
      <c r="F1717" s="12">
        <v>823814.64</v>
      </c>
      <c r="G1717" s="13">
        <v>43281</v>
      </c>
    </row>
    <row r="1718" spans="1:7" ht="36.75" customHeight="1" x14ac:dyDescent="0.25">
      <c r="A1718" s="7">
        <v>43221</v>
      </c>
      <c r="B1718" s="8" t="s">
        <v>465</v>
      </c>
      <c r="C1718" s="9" t="s">
        <v>1512</v>
      </c>
      <c r="D1718" s="10" t="s">
        <v>1326</v>
      </c>
      <c r="E1718" s="11" t="s">
        <v>1203</v>
      </c>
      <c r="F1718" s="12">
        <v>716956.2</v>
      </c>
      <c r="G1718" s="13">
        <v>43281</v>
      </c>
    </row>
    <row r="1719" spans="1:7" ht="36.75" customHeight="1" x14ac:dyDescent="0.25">
      <c r="A1719" s="7">
        <v>43221</v>
      </c>
      <c r="B1719" s="8" t="s">
        <v>961</v>
      </c>
      <c r="C1719" s="9" t="s">
        <v>1569</v>
      </c>
      <c r="D1719" s="10" t="s">
        <v>1326</v>
      </c>
      <c r="E1719" s="11" t="s">
        <v>1203</v>
      </c>
      <c r="F1719" s="12">
        <v>2014773.3</v>
      </c>
      <c r="G1719" s="13">
        <v>43281</v>
      </c>
    </row>
    <row r="1720" spans="1:7" ht="36.75" customHeight="1" x14ac:dyDescent="0.25">
      <c r="A1720" s="7">
        <v>43221</v>
      </c>
      <c r="B1720" s="8" t="s">
        <v>288</v>
      </c>
      <c r="C1720" s="9" t="s">
        <v>1464</v>
      </c>
      <c r="D1720" s="10" t="s">
        <v>1326</v>
      </c>
      <c r="E1720" s="11" t="s">
        <v>1203</v>
      </c>
      <c r="F1720" s="12">
        <v>365378.74</v>
      </c>
      <c r="G1720" s="13">
        <v>43281</v>
      </c>
    </row>
    <row r="1721" spans="1:7" ht="36.75" customHeight="1" x14ac:dyDescent="0.25">
      <c r="A1721" s="7">
        <v>43221</v>
      </c>
      <c r="B1721" s="8" t="s">
        <v>962</v>
      </c>
      <c r="C1721" s="9" t="s">
        <v>2157</v>
      </c>
      <c r="D1721" s="10" t="s">
        <v>1326</v>
      </c>
      <c r="E1721" s="11" t="s">
        <v>1203</v>
      </c>
      <c r="F1721" s="12">
        <v>907180.46</v>
      </c>
      <c r="G1721" s="13">
        <v>43281</v>
      </c>
    </row>
    <row r="1722" spans="1:7" ht="36.75" customHeight="1" x14ac:dyDescent="0.25">
      <c r="A1722" s="7">
        <v>43221</v>
      </c>
      <c r="B1722" s="8" t="s">
        <v>963</v>
      </c>
      <c r="C1722" s="9" t="s">
        <v>2157</v>
      </c>
      <c r="D1722" s="10" t="s">
        <v>1326</v>
      </c>
      <c r="E1722" s="11" t="s">
        <v>1203</v>
      </c>
      <c r="F1722" s="12">
        <v>1772435.52</v>
      </c>
      <c r="G1722" s="13">
        <v>43281</v>
      </c>
    </row>
    <row r="1723" spans="1:7" ht="36.75" customHeight="1" x14ac:dyDescent="0.25">
      <c r="A1723" s="7">
        <v>43221</v>
      </c>
      <c r="B1723" s="8" t="s">
        <v>964</v>
      </c>
      <c r="C1723" s="9" t="s">
        <v>2157</v>
      </c>
      <c r="D1723" s="10" t="s">
        <v>1326</v>
      </c>
      <c r="E1723" s="11" t="s">
        <v>1203</v>
      </c>
      <c r="F1723" s="12">
        <v>359168.4</v>
      </c>
      <c r="G1723" s="13">
        <v>43281</v>
      </c>
    </row>
    <row r="1724" spans="1:7" ht="36.75" customHeight="1" x14ac:dyDescent="0.25">
      <c r="A1724" s="7">
        <v>43221</v>
      </c>
      <c r="B1724" s="8" t="s">
        <v>519</v>
      </c>
      <c r="C1724" s="9" t="s">
        <v>2178</v>
      </c>
      <c r="D1724" s="10" t="s">
        <v>1326</v>
      </c>
      <c r="E1724" s="11" t="s">
        <v>1203</v>
      </c>
      <c r="F1724" s="12">
        <v>1372104</v>
      </c>
      <c r="G1724" s="13">
        <v>43281</v>
      </c>
    </row>
    <row r="1725" spans="1:7" ht="36.75" customHeight="1" x14ac:dyDescent="0.25">
      <c r="A1725" s="7">
        <v>43221</v>
      </c>
      <c r="B1725" s="8" t="s">
        <v>605</v>
      </c>
      <c r="C1725" s="9" t="s">
        <v>1842</v>
      </c>
      <c r="D1725" s="10" t="s">
        <v>1326</v>
      </c>
      <c r="E1725" s="11" t="s">
        <v>1203</v>
      </c>
      <c r="F1725" s="12">
        <v>1411140.76</v>
      </c>
      <c r="G1725" s="13">
        <v>43281</v>
      </c>
    </row>
    <row r="1726" spans="1:7" ht="36.75" customHeight="1" x14ac:dyDescent="0.25">
      <c r="A1726" s="7">
        <v>43221</v>
      </c>
      <c r="B1726" s="8" t="s">
        <v>472</v>
      </c>
      <c r="C1726" s="9" t="s">
        <v>1887</v>
      </c>
      <c r="D1726" s="10" t="s">
        <v>1326</v>
      </c>
      <c r="E1726" s="11" t="s">
        <v>1203</v>
      </c>
      <c r="F1726" s="12">
        <v>1285921.52</v>
      </c>
      <c r="G1726" s="13">
        <v>43281</v>
      </c>
    </row>
    <row r="1727" spans="1:7" ht="36.75" customHeight="1" x14ac:dyDescent="0.25">
      <c r="A1727" s="7">
        <v>43221</v>
      </c>
      <c r="B1727" s="8" t="s">
        <v>965</v>
      </c>
      <c r="C1727" s="9" t="s">
        <v>1464</v>
      </c>
      <c r="D1727" s="10" t="s">
        <v>1326</v>
      </c>
      <c r="E1727" s="11" t="s">
        <v>1203</v>
      </c>
      <c r="F1727" s="12">
        <v>1034436.38</v>
      </c>
      <c r="G1727" s="13">
        <v>43281</v>
      </c>
    </row>
    <row r="1728" spans="1:7" ht="36.75" customHeight="1" x14ac:dyDescent="0.25">
      <c r="A1728" s="7">
        <v>43221</v>
      </c>
      <c r="B1728" s="8" t="s">
        <v>966</v>
      </c>
      <c r="C1728" s="9" t="s">
        <v>1806</v>
      </c>
      <c r="D1728" s="10" t="s">
        <v>1326</v>
      </c>
      <c r="E1728" s="11" t="s">
        <v>1203</v>
      </c>
      <c r="F1728" s="12">
        <v>971548.28</v>
      </c>
      <c r="G1728" s="13">
        <v>43281</v>
      </c>
    </row>
    <row r="1729" spans="1:7" ht="36.75" customHeight="1" x14ac:dyDescent="0.25">
      <c r="A1729" s="7">
        <v>43221</v>
      </c>
      <c r="B1729" s="8" t="s">
        <v>199</v>
      </c>
      <c r="C1729" s="9" t="s">
        <v>1499</v>
      </c>
      <c r="D1729" s="10" t="s">
        <v>1326</v>
      </c>
      <c r="E1729" s="11" t="s">
        <v>1203</v>
      </c>
      <c r="F1729" s="12">
        <v>1391430.04</v>
      </c>
      <c r="G1729" s="13">
        <v>43281</v>
      </c>
    </row>
    <row r="1730" spans="1:7" ht="36.75" customHeight="1" x14ac:dyDescent="0.25">
      <c r="A1730" s="7">
        <v>43221</v>
      </c>
      <c r="B1730" s="8" t="s">
        <v>183</v>
      </c>
      <c r="C1730" s="9" t="s">
        <v>1655</v>
      </c>
      <c r="D1730" s="10" t="s">
        <v>1328</v>
      </c>
      <c r="E1730" s="11" t="s">
        <v>1203</v>
      </c>
      <c r="F1730" s="12">
        <v>484797.02</v>
      </c>
      <c r="G1730" s="13">
        <v>43281</v>
      </c>
    </row>
    <row r="1731" spans="1:7" ht="36.75" customHeight="1" x14ac:dyDescent="0.25">
      <c r="A1731" s="7">
        <v>43221</v>
      </c>
      <c r="B1731" s="8" t="s">
        <v>967</v>
      </c>
      <c r="C1731" s="9" t="s">
        <v>1464</v>
      </c>
      <c r="D1731" s="10" t="s">
        <v>1326</v>
      </c>
      <c r="E1731" s="11" t="s">
        <v>1203</v>
      </c>
      <c r="F1731" s="12">
        <v>242943.12</v>
      </c>
      <c r="G1731" s="13">
        <v>43281</v>
      </c>
    </row>
    <row r="1732" spans="1:7" ht="36.75" customHeight="1" x14ac:dyDescent="0.25">
      <c r="A1732" s="7">
        <v>43221</v>
      </c>
      <c r="B1732" s="8" t="s">
        <v>248</v>
      </c>
      <c r="C1732" s="9" t="s">
        <v>1520</v>
      </c>
      <c r="D1732" s="10" t="s">
        <v>1326</v>
      </c>
      <c r="E1732" s="11" t="s">
        <v>1203</v>
      </c>
      <c r="F1732" s="12">
        <v>777184.58</v>
      </c>
      <c r="G1732" s="13">
        <v>43281</v>
      </c>
    </row>
    <row r="1733" spans="1:7" ht="36.75" customHeight="1" x14ac:dyDescent="0.25">
      <c r="A1733" s="7">
        <v>43221</v>
      </c>
      <c r="B1733" s="8" t="s">
        <v>766</v>
      </c>
      <c r="C1733" s="9" t="s">
        <v>2179</v>
      </c>
      <c r="D1733" s="10" t="s">
        <v>1326</v>
      </c>
      <c r="E1733" s="11" t="s">
        <v>1203</v>
      </c>
      <c r="F1733" s="12">
        <v>271381.12</v>
      </c>
      <c r="G1733" s="13">
        <v>43281</v>
      </c>
    </row>
    <row r="1734" spans="1:7" ht="36.75" customHeight="1" x14ac:dyDescent="0.25">
      <c r="A1734" s="7">
        <v>43221</v>
      </c>
      <c r="B1734" s="8" t="s">
        <v>54</v>
      </c>
      <c r="C1734" s="9" t="s">
        <v>2180</v>
      </c>
      <c r="D1734" s="10" t="s">
        <v>1327</v>
      </c>
      <c r="E1734" s="11" t="s">
        <v>1203</v>
      </c>
      <c r="F1734" s="12">
        <v>743826.68</v>
      </c>
      <c r="G1734" s="13">
        <v>43281</v>
      </c>
    </row>
    <row r="1735" spans="1:7" ht="36.75" customHeight="1" x14ac:dyDescent="0.25">
      <c r="A1735" s="7">
        <v>43221</v>
      </c>
      <c r="B1735" s="8" t="s">
        <v>448</v>
      </c>
      <c r="C1735" s="9" t="s">
        <v>1719</v>
      </c>
      <c r="D1735" s="10" t="s">
        <v>1326</v>
      </c>
      <c r="E1735" s="11" t="s">
        <v>1203</v>
      </c>
      <c r="F1735" s="12">
        <v>1719121.94</v>
      </c>
      <c r="G1735" s="13">
        <v>43281</v>
      </c>
    </row>
    <row r="1736" spans="1:7" ht="36.75" customHeight="1" x14ac:dyDescent="0.25">
      <c r="A1736" s="7">
        <v>43221</v>
      </c>
      <c r="B1736" s="8" t="s">
        <v>350</v>
      </c>
      <c r="C1736" s="9" t="s">
        <v>1643</v>
      </c>
      <c r="D1736" s="10" t="s">
        <v>1326</v>
      </c>
      <c r="E1736" s="11" t="s">
        <v>1203</v>
      </c>
      <c r="F1736" s="12">
        <v>988161.5</v>
      </c>
      <c r="G1736" s="13">
        <v>43281</v>
      </c>
    </row>
    <row r="1737" spans="1:7" ht="36.75" customHeight="1" x14ac:dyDescent="0.25">
      <c r="A1737" s="7">
        <v>43221</v>
      </c>
      <c r="B1737" s="8" t="s">
        <v>87</v>
      </c>
      <c r="C1737" s="9" t="s">
        <v>1552</v>
      </c>
      <c r="D1737" s="10" t="s">
        <v>1327</v>
      </c>
      <c r="E1737" s="11" t="s">
        <v>1203</v>
      </c>
      <c r="F1737" s="12">
        <v>97092.97</v>
      </c>
      <c r="G1737" s="13">
        <v>43281</v>
      </c>
    </row>
    <row r="1738" spans="1:7" ht="36.75" customHeight="1" x14ac:dyDescent="0.25">
      <c r="A1738" s="7">
        <v>43221</v>
      </c>
      <c r="B1738" s="8" t="s">
        <v>206</v>
      </c>
      <c r="C1738" s="9" t="s">
        <v>1549</v>
      </c>
      <c r="D1738" s="10" t="s">
        <v>1326</v>
      </c>
      <c r="E1738" s="11" t="s">
        <v>1203</v>
      </c>
      <c r="F1738" s="12">
        <v>1298284.3799999999</v>
      </c>
      <c r="G1738" s="13">
        <v>43281</v>
      </c>
    </row>
    <row r="1739" spans="1:7" ht="36.75" customHeight="1" x14ac:dyDescent="0.25">
      <c r="A1739" s="7">
        <v>43221</v>
      </c>
      <c r="B1739" s="8" t="s">
        <v>86</v>
      </c>
      <c r="C1739" s="9" t="s">
        <v>2181</v>
      </c>
      <c r="D1739" s="10" t="s">
        <v>1327</v>
      </c>
      <c r="E1739" s="11" t="s">
        <v>1203</v>
      </c>
      <c r="F1739" s="12">
        <v>228634.61</v>
      </c>
      <c r="G1739" s="13">
        <v>43281</v>
      </c>
    </row>
    <row r="1740" spans="1:7" ht="36.75" customHeight="1" x14ac:dyDescent="0.25">
      <c r="A1740" s="7">
        <v>43221</v>
      </c>
      <c r="B1740" s="8" t="s">
        <v>500</v>
      </c>
      <c r="C1740" s="9" t="s">
        <v>2157</v>
      </c>
      <c r="D1740" s="10" t="s">
        <v>1326</v>
      </c>
      <c r="E1740" s="11" t="s">
        <v>1203</v>
      </c>
      <c r="F1740" s="12">
        <v>695087.26</v>
      </c>
      <c r="G1740" s="13">
        <v>43281</v>
      </c>
    </row>
    <row r="1741" spans="1:7" ht="36.75" customHeight="1" x14ac:dyDescent="0.25">
      <c r="A1741" s="7">
        <v>43221</v>
      </c>
      <c r="B1741" s="8" t="s">
        <v>257</v>
      </c>
      <c r="C1741" s="9" t="s">
        <v>1762</v>
      </c>
      <c r="D1741" s="10" t="s">
        <v>1327</v>
      </c>
      <c r="E1741" s="11" t="s">
        <v>1203</v>
      </c>
      <c r="F1741" s="12">
        <v>1002043.29</v>
      </c>
      <c r="G1741" s="13">
        <v>43281</v>
      </c>
    </row>
    <row r="1742" spans="1:7" ht="36.75" customHeight="1" x14ac:dyDescent="0.25">
      <c r="A1742" s="7">
        <v>43221</v>
      </c>
      <c r="B1742" s="8" t="s">
        <v>225</v>
      </c>
      <c r="C1742" s="9" t="s">
        <v>1548</v>
      </c>
      <c r="D1742" s="10" t="s">
        <v>1326</v>
      </c>
      <c r="E1742" s="11" t="s">
        <v>1203</v>
      </c>
      <c r="F1742" s="12">
        <v>753020.54</v>
      </c>
      <c r="G1742" s="13">
        <v>43281</v>
      </c>
    </row>
    <row r="1743" spans="1:7" ht="36.75" customHeight="1" x14ac:dyDescent="0.25">
      <c r="A1743" s="7">
        <v>43221</v>
      </c>
      <c r="B1743" s="8" t="s">
        <v>968</v>
      </c>
      <c r="C1743" s="9" t="s">
        <v>1644</v>
      </c>
      <c r="D1743" s="10" t="s">
        <v>1326</v>
      </c>
      <c r="E1743" s="11" t="s">
        <v>1203</v>
      </c>
      <c r="F1743" s="12">
        <v>919713.24</v>
      </c>
      <c r="G1743" s="13">
        <v>43281</v>
      </c>
    </row>
    <row r="1744" spans="1:7" ht="36.75" customHeight="1" x14ac:dyDescent="0.25">
      <c r="A1744" s="7">
        <v>43221</v>
      </c>
      <c r="B1744" s="8" t="s">
        <v>969</v>
      </c>
      <c r="C1744" s="9" t="s">
        <v>1568</v>
      </c>
      <c r="D1744" s="10" t="s">
        <v>1326</v>
      </c>
      <c r="E1744" s="11" t="s">
        <v>1203</v>
      </c>
      <c r="F1744" s="12">
        <v>756675</v>
      </c>
      <c r="G1744" s="13">
        <v>43281</v>
      </c>
    </row>
    <row r="1745" spans="1:7" ht="36.75" customHeight="1" x14ac:dyDescent="0.25">
      <c r="A1745" s="7">
        <v>43221</v>
      </c>
      <c r="B1745" s="8" t="s">
        <v>609</v>
      </c>
      <c r="C1745" s="9" t="s">
        <v>1845</v>
      </c>
      <c r="D1745" s="10" t="s">
        <v>1326</v>
      </c>
      <c r="E1745" s="11" t="s">
        <v>1203</v>
      </c>
      <c r="F1745" s="12">
        <v>1517501.24</v>
      </c>
      <c r="G1745" s="13">
        <v>43281</v>
      </c>
    </row>
    <row r="1746" spans="1:7" ht="36.75" customHeight="1" x14ac:dyDescent="0.25">
      <c r="A1746" s="7">
        <v>43222</v>
      </c>
      <c r="B1746" s="8" t="s">
        <v>970</v>
      </c>
      <c r="C1746" s="9" t="s">
        <v>2182</v>
      </c>
      <c r="D1746" s="10" t="s">
        <v>1326</v>
      </c>
      <c r="E1746" s="11" t="s">
        <v>1203</v>
      </c>
      <c r="F1746" s="12">
        <v>1472792.22</v>
      </c>
      <c r="G1746" s="13">
        <v>43281</v>
      </c>
    </row>
    <row r="1747" spans="1:7" ht="36.75" customHeight="1" x14ac:dyDescent="0.25">
      <c r="A1747" s="7">
        <v>43222</v>
      </c>
      <c r="B1747" s="8" t="s">
        <v>971</v>
      </c>
      <c r="C1747" s="9" t="s">
        <v>1625</v>
      </c>
      <c r="D1747" s="10" t="s">
        <v>1326</v>
      </c>
      <c r="E1747" s="11" t="s">
        <v>1203</v>
      </c>
      <c r="F1747" s="12">
        <v>1824711.88</v>
      </c>
      <c r="G1747" s="13">
        <v>43281</v>
      </c>
    </row>
    <row r="1748" spans="1:7" ht="36.75" customHeight="1" x14ac:dyDescent="0.25">
      <c r="A1748" s="7">
        <v>43222</v>
      </c>
      <c r="B1748" s="8" t="s">
        <v>972</v>
      </c>
      <c r="C1748" s="9" t="s">
        <v>1554</v>
      </c>
      <c r="D1748" s="10" t="s">
        <v>1326</v>
      </c>
      <c r="E1748" s="11" t="s">
        <v>1203</v>
      </c>
      <c r="F1748" s="12">
        <v>366342.8</v>
      </c>
      <c r="G1748" s="13">
        <v>43281</v>
      </c>
    </row>
    <row r="1749" spans="1:7" ht="36.75" customHeight="1" x14ac:dyDescent="0.25">
      <c r="A1749" s="7">
        <v>43222</v>
      </c>
      <c r="B1749" s="8" t="s">
        <v>973</v>
      </c>
      <c r="C1749" s="9" t="s">
        <v>1724</v>
      </c>
      <c r="D1749" s="10" t="s">
        <v>1335</v>
      </c>
      <c r="E1749" s="11" t="s">
        <v>1203</v>
      </c>
      <c r="F1749" s="12">
        <v>10784565.75</v>
      </c>
      <c r="G1749" s="13">
        <v>43281</v>
      </c>
    </row>
    <row r="1750" spans="1:7" ht="36.75" customHeight="1" x14ac:dyDescent="0.25">
      <c r="A1750" s="7">
        <v>43222</v>
      </c>
      <c r="B1750" s="8" t="s">
        <v>348</v>
      </c>
      <c r="C1750" s="9" t="s">
        <v>1681</v>
      </c>
      <c r="D1750" s="10" t="s">
        <v>1326</v>
      </c>
      <c r="E1750" s="11" t="s">
        <v>1203</v>
      </c>
      <c r="F1750" s="12">
        <v>2083645.18</v>
      </c>
      <c r="G1750" s="13">
        <v>43281</v>
      </c>
    </row>
    <row r="1751" spans="1:7" ht="36.75" customHeight="1" x14ac:dyDescent="0.25">
      <c r="A1751" s="7">
        <v>43222</v>
      </c>
      <c r="B1751" s="8" t="s">
        <v>242</v>
      </c>
      <c r="C1751" s="9" t="s">
        <v>2183</v>
      </c>
      <c r="D1751" s="10" t="s">
        <v>1326</v>
      </c>
      <c r="E1751" s="11" t="s">
        <v>1203</v>
      </c>
      <c r="F1751" s="12">
        <v>881419.88</v>
      </c>
      <c r="G1751" s="13">
        <v>43281</v>
      </c>
    </row>
    <row r="1752" spans="1:7" ht="36.75" customHeight="1" x14ac:dyDescent="0.25">
      <c r="A1752" s="7">
        <v>43222</v>
      </c>
      <c r="B1752" s="8" t="s">
        <v>320</v>
      </c>
      <c r="C1752" s="9" t="s">
        <v>1496</v>
      </c>
      <c r="D1752" s="10" t="s">
        <v>1326</v>
      </c>
      <c r="E1752" s="11" t="s">
        <v>1203</v>
      </c>
      <c r="F1752" s="12">
        <v>1180413</v>
      </c>
      <c r="G1752" s="13">
        <v>43281</v>
      </c>
    </row>
    <row r="1753" spans="1:7" ht="36.75" customHeight="1" x14ac:dyDescent="0.25">
      <c r="A1753" s="7">
        <v>43222</v>
      </c>
      <c r="B1753" s="8" t="s">
        <v>137</v>
      </c>
      <c r="C1753" s="9" t="s">
        <v>1473</v>
      </c>
      <c r="D1753" s="10" t="s">
        <v>1326</v>
      </c>
      <c r="E1753" s="11" t="s">
        <v>1203</v>
      </c>
      <c r="F1753" s="12">
        <v>2128741.2400000002</v>
      </c>
      <c r="G1753" s="13">
        <v>43281</v>
      </c>
    </row>
    <row r="1754" spans="1:7" ht="36.75" customHeight="1" x14ac:dyDescent="0.25">
      <c r="A1754" s="7">
        <v>43222</v>
      </c>
      <c r="B1754" s="8" t="s">
        <v>417</v>
      </c>
      <c r="C1754" s="9" t="s">
        <v>2157</v>
      </c>
      <c r="D1754" s="10" t="s">
        <v>1326</v>
      </c>
      <c r="E1754" s="11" t="s">
        <v>1203</v>
      </c>
      <c r="F1754" s="12">
        <v>396380.88</v>
      </c>
      <c r="G1754" s="13">
        <v>43281</v>
      </c>
    </row>
    <row r="1755" spans="1:7" ht="36.75" customHeight="1" x14ac:dyDescent="0.25">
      <c r="A1755" s="7">
        <v>43222</v>
      </c>
      <c r="B1755" s="8" t="s">
        <v>353</v>
      </c>
      <c r="C1755" s="9" t="s">
        <v>2157</v>
      </c>
      <c r="D1755" s="10" t="s">
        <v>1326</v>
      </c>
      <c r="E1755" s="11" t="s">
        <v>1203</v>
      </c>
      <c r="F1755" s="12">
        <v>1882098.82</v>
      </c>
      <c r="G1755" s="13">
        <v>43281</v>
      </c>
    </row>
    <row r="1756" spans="1:7" ht="36.75" customHeight="1" x14ac:dyDescent="0.25">
      <c r="A1756" s="7">
        <v>43222</v>
      </c>
      <c r="B1756" s="8" t="s">
        <v>353</v>
      </c>
      <c r="C1756" s="9" t="s">
        <v>2184</v>
      </c>
      <c r="D1756" s="10" t="s">
        <v>1327</v>
      </c>
      <c r="E1756" s="11" t="s">
        <v>1203</v>
      </c>
      <c r="F1756" s="12">
        <v>260127</v>
      </c>
      <c r="G1756" s="13">
        <v>43281</v>
      </c>
    </row>
    <row r="1757" spans="1:7" ht="36.75" customHeight="1" x14ac:dyDescent="0.25">
      <c r="A1757" s="7">
        <v>43222</v>
      </c>
      <c r="B1757" s="8" t="s">
        <v>306</v>
      </c>
      <c r="C1757" s="9" t="s">
        <v>1625</v>
      </c>
      <c r="D1757" s="10" t="s">
        <v>1326</v>
      </c>
      <c r="E1757" s="11" t="s">
        <v>1203</v>
      </c>
      <c r="F1757" s="12">
        <v>2024526</v>
      </c>
      <c r="G1757" s="13">
        <v>43281</v>
      </c>
    </row>
    <row r="1758" spans="1:7" ht="36.75" customHeight="1" x14ac:dyDescent="0.25">
      <c r="A1758" s="7">
        <v>43222</v>
      </c>
      <c r="B1758" s="8" t="s">
        <v>270</v>
      </c>
      <c r="C1758" s="9" t="s">
        <v>2185</v>
      </c>
      <c r="D1758" s="10" t="s">
        <v>1326</v>
      </c>
      <c r="E1758" s="11" t="s">
        <v>1203</v>
      </c>
      <c r="F1758" s="12">
        <v>914937.78</v>
      </c>
      <c r="G1758" s="13">
        <v>43281</v>
      </c>
    </row>
    <row r="1759" spans="1:7" ht="36.75" customHeight="1" x14ac:dyDescent="0.25">
      <c r="A1759" s="7">
        <v>43222</v>
      </c>
      <c r="B1759" s="8" t="s">
        <v>419</v>
      </c>
      <c r="C1759" s="9" t="s">
        <v>2157</v>
      </c>
      <c r="D1759" s="10" t="s">
        <v>1326</v>
      </c>
      <c r="E1759" s="11" t="s">
        <v>1203</v>
      </c>
      <c r="F1759" s="12">
        <v>1771672.06</v>
      </c>
      <c r="G1759" s="13">
        <v>43281</v>
      </c>
    </row>
    <row r="1760" spans="1:7" ht="36.75" customHeight="1" x14ac:dyDescent="0.25">
      <c r="A1760" s="7">
        <v>43222</v>
      </c>
      <c r="B1760" s="8" t="s">
        <v>281</v>
      </c>
      <c r="C1760" s="9" t="s">
        <v>1574</v>
      </c>
      <c r="D1760" s="10" t="s">
        <v>1326</v>
      </c>
      <c r="E1760" s="11" t="s">
        <v>1203</v>
      </c>
      <c r="F1760" s="12">
        <v>1741159.62</v>
      </c>
      <c r="G1760" s="13">
        <v>43281</v>
      </c>
    </row>
    <row r="1761" spans="1:7" ht="36.75" customHeight="1" x14ac:dyDescent="0.25">
      <c r="A1761" s="7">
        <v>43222</v>
      </c>
      <c r="B1761" s="8" t="s">
        <v>974</v>
      </c>
      <c r="C1761" s="9" t="s">
        <v>1949</v>
      </c>
      <c r="D1761" s="10" t="s">
        <v>1326</v>
      </c>
      <c r="E1761" s="11" t="s">
        <v>1203</v>
      </c>
      <c r="F1761" s="12">
        <v>1180089.68</v>
      </c>
      <c r="G1761" s="13">
        <v>43281</v>
      </c>
    </row>
    <row r="1762" spans="1:7" ht="36.75" customHeight="1" x14ac:dyDescent="0.25">
      <c r="A1762" s="7">
        <v>43222</v>
      </c>
      <c r="B1762" s="8" t="s">
        <v>811</v>
      </c>
      <c r="C1762" s="9" t="s">
        <v>2186</v>
      </c>
      <c r="D1762" s="10" t="s">
        <v>1326</v>
      </c>
      <c r="E1762" s="11" t="s">
        <v>1203</v>
      </c>
      <c r="F1762" s="12">
        <v>1879026.1</v>
      </c>
      <c r="G1762" s="13">
        <v>43281</v>
      </c>
    </row>
    <row r="1763" spans="1:7" ht="36.75" customHeight="1" x14ac:dyDescent="0.25">
      <c r="A1763" s="7">
        <v>43222</v>
      </c>
      <c r="B1763" s="8" t="s">
        <v>811</v>
      </c>
      <c r="C1763" s="9" t="s">
        <v>2187</v>
      </c>
      <c r="D1763" s="10" t="s">
        <v>1326</v>
      </c>
      <c r="E1763" s="11" t="s">
        <v>1203</v>
      </c>
      <c r="F1763" s="12">
        <v>837514.44</v>
      </c>
      <c r="G1763" s="13">
        <v>43281</v>
      </c>
    </row>
    <row r="1764" spans="1:7" ht="36.75" customHeight="1" x14ac:dyDescent="0.25">
      <c r="A1764" s="7">
        <v>43222</v>
      </c>
      <c r="B1764" s="8" t="s">
        <v>563</v>
      </c>
      <c r="C1764" s="9" t="s">
        <v>2188</v>
      </c>
      <c r="D1764" s="10" t="s">
        <v>1326</v>
      </c>
      <c r="E1764" s="11" t="s">
        <v>1203</v>
      </c>
      <c r="F1764" s="12">
        <v>1534290.28</v>
      </c>
      <c r="G1764" s="13">
        <v>43281</v>
      </c>
    </row>
    <row r="1765" spans="1:7" ht="36.75" customHeight="1" x14ac:dyDescent="0.25">
      <c r="A1765" s="7">
        <v>43222</v>
      </c>
      <c r="B1765" s="8" t="s">
        <v>396</v>
      </c>
      <c r="C1765" s="9" t="s">
        <v>2157</v>
      </c>
      <c r="D1765" s="10" t="s">
        <v>1326</v>
      </c>
      <c r="E1765" s="11" t="s">
        <v>1203</v>
      </c>
      <c r="F1765" s="12">
        <v>1723335.72</v>
      </c>
      <c r="G1765" s="13">
        <v>43281</v>
      </c>
    </row>
    <row r="1766" spans="1:7" ht="36.75" customHeight="1" x14ac:dyDescent="0.25">
      <c r="A1766" s="7">
        <v>43222</v>
      </c>
      <c r="B1766" s="8" t="s">
        <v>641</v>
      </c>
      <c r="C1766" s="9" t="s">
        <v>2157</v>
      </c>
      <c r="D1766" s="10" t="s">
        <v>1326</v>
      </c>
      <c r="E1766" s="11" t="s">
        <v>1203</v>
      </c>
      <c r="F1766" s="12">
        <v>568170</v>
      </c>
      <c r="G1766" s="13">
        <v>43281</v>
      </c>
    </row>
    <row r="1767" spans="1:7" ht="36.75" customHeight="1" x14ac:dyDescent="0.25">
      <c r="A1767" s="7">
        <v>43222</v>
      </c>
      <c r="B1767" s="8" t="s">
        <v>569</v>
      </c>
      <c r="C1767" s="9" t="s">
        <v>1491</v>
      </c>
      <c r="D1767" s="10" t="s">
        <v>1326</v>
      </c>
      <c r="E1767" s="11" t="s">
        <v>1203</v>
      </c>
      <c r="F1767" s="12">
        <v>685903.32</v>
      </c>
      <c r="G1767" s="13">
        <v>43281</v>
      </c>
    </row>
    <row r="1768" spans="1:7" ht="36.75" customHeight="1" x14ac:dyDescent="0.25">
      <c r="A1768" s="7">
        <v>43222</v>
      </c>
      <c r="B1768" s="8" t="s">
        <v>345</v>
      </c>
      <c r="C1768" s="9" t="s">
        <v>2189</v>
      </c>
      <c r="D1768" s="10" t="s">
        <v>1326</v>
      </c>
      <c r="E1768" s="11" t="s">
        <v>1203</v>
      </c>
      <c r="F1768" s="12">
        <v>2553738.2999999998</v>
      </c>
      <c r="G1768" s="13">
        <v>43281</v>
      </c>
    </row>
    <row r="1769" spans="1:7" ht="36.75" customHeight="1" x14ac:dyDescent="0.25">
      <c r="A1769" s="7">
        <v>43222</v>
      </c>
      <c r="B1769" s="8" t="s">
        <v>975</v>
      </c>
      <c r="C1769" s="9" t="s">
        <v>1580</v>
      </c>
      <c r="D1769" s="10" t="s">
        <v>1326</v>
      </c>
      <c r="E1769" s="11" t="s">
        <v>1203</v>
      </c>
      <c r="F1769" s="12">
        <v>547992</v>
      </c>
      <c r="G1769" s="13">
        <v>43281</v>
      </c>
    </row>
    <row r="1770" spans="1:7" ht="36.75" customHeight="1" x14ac:dyDescent="0.25">
      <c r="A1770" s="7">
        <v>43222</v>
      </c>
      <c r="B1770" s="8" t="s">
        <v>696</v>
      </c>
      <c r="C1770" s="9" t="s">
        <v>2157</v>
      </c>
      <c r="D1770" s="10" t="s">
        <v>1326</v>
      </c>
      <c r="E1770" s="11" t="s">
        <v>1203</v>
      </c>
      <c r="F1770" s="12">
        <v>1826592.8</v>
      </c>
      <c r="G1770" s="13">
        <v>43281</v>
      </c>
    </row>
    <row r="1771" spans="1:7" ht="36.75" customHeight="1" x14ac:dyDescent="0.25">
      <c r="A1771" s="7">
        <v>43222</v>
      </c>
      <c r="B1771" s="8" t="s">
        <v>339</v>
      </c>
      <c r="C1771" s="9" t="s">
        <v>2157</v>
      </c>
      <c r="D1771" s="10" t="s">
        <v>1326</v>
      </c>
      <c r="E1771" s="11" t="s">
        <v>1203</v>
      </c>
      <c r="F1771" s="12">
        <v>1483210.44</v>
      </c>
      <c r="G1771" s="13">
        <v>43281</v>
      </c>
    </row>
    <row r="1772" spans="1:7" ht="36.75" customHeight="1" x14ac:dyDescent="0.25">
      <c r="A1772" s="7">
        <v>43222</v>
      </c>
      <c r="B1772" s="8" t="s">
        <v>663</v>
      </c>
      <c r="C1772" s="9" t="s">
        <v>2190</v>
      </c>
      <c r="D1772" s="10" t="s">
        <v>1328</v>
      </c>
      <c r="E1772" s="11" t="s">
        <v>1203</v>
      </c>
      <c r="F1772" s="12">
        <v>2301963.2799999998</v>
      </c>
      <c r="G1772" s="13">
        <v>43281</v>
      </c>
    </row>
    <row r="1773" spans="1:7" ht="36.75" customHeight="1" x14ac:dyDescent="0.25">
      <c r="A1773" s="7">
        <v>43222</v>
      </c>
      <c r="B1773" s="8" t="s">
        <v>976</v>
      </c>
      <c r="C1773" s="9" t="s">
        <v>1464</v>
      </c>
      <c r="D1773" s="10" t="s">
        <v>1326</v>
      </c>
      <c r="E1773" s="11" t="s">
        <v>1203</v>
      </c>
      <c r="F1773" s="12">
        <v>469497.22</v>
      </c>
      <c r="G1773" s="13">
        <v>43281</v>
      </c>
    </row>
    <row r="1774" spans="1:7" ht="36.75" customHeight="1" x14ac:dyDescent="0.25">
      <c r="A1774" s="7">
        <v>43222</v>
      </c>
      <c r="B1774" s="8" t="s">
        <v>977</v>
      </c>
      <c r="C1774" s="9" t="s">
        <v>1623</v>
      </c>
      <c r="D1774" s="10" t="s">
        <v>1326</v>
      </c>
      <c r="E1774" s="11" t="s">
        <v>1203</v>
      </c>
      <c r="F1774" s="12">
        <v>874300.94</v>
      </c>
      <c r="G1774" s="13">
        <v>43281</v>
      </c>
    </row>
    <row r="1775" spans="1:7" ht="36.75" customHeight="1" x14ac:dyDescent="0.25">
      <c r="A1775" s="7">
        <v>43222</v>
      </c>
      <c r="B1775" s="8" t="s">
        <v>10</v>
      </c>
      <c r="C1775" s="9" t="s">
        <v>2157</v>
      </c>
      <c r="D1775" s="10" t="s">
        <v>1326</v>
      </c>
      <c r="E1775" s="11" t="s">
        <v>1203</v>
      </c>
      <c r="F1775" s="12">
        <v>1451919.2</v>
      </c>
      <c r="G1775" s="13">
        <v>43281</v>
      </c>
    </row>
    <row r="1776" spans="1:7" ht="36.75" customHeight="1" x14ac:dyDescent="0.25">
      <c r="A1776" s="7">
        <v>43222</v>
      </c>
      <c r="B1776" s="8" t="s">
        <v>393</v>
      </c>
      <c r="C1776" s="9" t="s">
        <v>2191</v>
      </c>
      <c r="D1776" s="10" t="s">
        <v>1326</v>
      </c>
      <c r="E1776" s="11" t="s">
        <v>1203</v>
      </c>
      <c r="F1776" s="12">
        <v>1418789.52</v>
      </c>
      <c r="G1776" s="13">
        <v>43281</v>
      </c>
    </row>
    <row r="1777" spans="1:7" ht="36.75" customHeight="1" x14ac:dyDescent="0.25">
      <c r="A1777" s="7">
        <v>43222</v>
      </c>
      <c r="B1777" s="8" t="s">
        <v>65</v>
      </c>
      <c r="C1777" s="9" t="s">
        <v>2192</v>
      </c>
      <c r="D1777" s="10" t="s">
        <v>1326</v>
      </c>
      <c r="E1777" s="11" t="s">
        <v>1203</v>
      </c>
      <c r="F1777" s="12">
        <v>481491.92</v>
      </c>
      <c r="G1777" s="13">
        <v>43281</v>
      </c>
    </row>
    <row r="1778" spans="1:7" ht="36.75" customHeight="1" x14ac:dyDescent="0.25">
      <c r="A1778" s="7">
        <v>43222</v>
      </c>
      <c r="B1778" s="8" t="s">
        <v>382</v>
      </c>
      <c r="C1778" s="9" t="s">
        <v>1540</v>
      </c>
      <c r="D1778" s="10" t="s">
        <v>1329</v>
      </c>
      <c r="E1778" s="11" t="s">
        <v>1203</v>
      </c>
      <c r="F1778" s="12">
        <v>1453948.8</v>
      </c>
      <c r="G1778" s="13">
        <v>43281</v>
      </c>
    </row>
    <row r="1779" spans="1:7" ht="36.75" customHeight="1" x14ac:dyDescent="0.25">
      <c r="A1779" s="7">
        <v>43222</v>
      </c>
      <c r="B1779" s="8" t="s">
        <v>280</v>
      </c>
      <c r="C1779" s="9" t="s">
        <v>2193</v>
      </c>
      <c r="D1779" s="10" t="s">
        <v>1326</v>
      </c>
      <c r="E1779" s="11" t="s">
        <v>1203</v>
      </c>
      <c r="F1779" s="12">
        <v>678698.24</v>
      </c>
      <c r="G1779" s="13">
        <v>43281</v>
      </c>
    </row>
    <row r="1780" spans="1:7" ht="36.75" customHeight="1" x14ac:dyDescent="0.25">
      <c r="A1780" s="7">
        <v>43222</v>
      </c>
      <c r="B1780" s="8" t="s">
        <v>28</v>
      </c>
      <c r="C1780" s="9" t="s">
        <v>1535</v>
      </c>
      <c r="D1780" s="10" t="s">
        <v>1326</v>
      </c>
      <c r="E1780" s="11" t="s">
        <v>1203</v>
      </c>
      <c r="F1780" s="12">
        <v>1054819.7</v>
      </c>
      <c r="G1780" s="13">
        <v>43281</v>
      </c>
    </row>
    <row r="1781" spans="1:7" ht="36.75" customHeight="1" x14ac:dyDescent="0.25">
      <c r="A1781" s="7">
        <v>43222</v>
      </c>
      <c r="B1781" s="8" t="s">
        <v>875</v>
      </c>
      <c r="C1781" s="9" t="s">
        <v>2194</v>
      </c>
      <c r="D1781" s="10" t="s">
        <v>1336</v>
      </c>
      <c r="E1781" s="11" t="s">
        <v>1203</v>
      </c>
      <c r="F1781" s="12">
        <v>868204.47</v>
      </c>
      <c r="G1781" s="13">
        <v>43281</v>
      </c>
    </row>
    <row r="1782" spans="1:7" ht="36.75" customHeight="1" x14ac:dyDescent="0.25">
      <c r="A1782" s="7">
        <v>43222</v>
      </c>
      <c r="B1782" s="8" t="s">
        <v>875</v>
      </c>
      <c r="C1782" s="9" t="s">
        <v>1812</v>
      </c>
      <c r="D1782" s="10" t="s">
        <v>1337</v>
      </c>
      <c r="E1782" s="11" t="s">
        <v>1203</v>
      </c>
      <c r="F1782" s="12">
        <v>3511016.25</v>
      </c>
      <c r="G1782" s="13">
        <v>43281</v>
      </c>
    </row>
    <row r="1783" spans="1:7" ht="36.75" customHeight="1" x14ac:dyDescent="0.25">
      <c r="A1783" s="7">
        <v>43222</v>
      </c>
      <c r="B1783" s="8" t="s">
        <v>875</v>
      </c>
      <c r="C1783" s="9" t="s">
        <v>1811</v>
      </c>
      <c r="D1783" s="10" t="s">
        <v>1338</v>
      </c>
      <c r="E1783" s="11" t="s">
        <v>1203</v>
      </c>
      <c r="F1783" s="12">
        <v>15353638</v>
      </c>
      <c r="G1783" s="13">
        <v>43281</v>
      </c>
    </row>
    <row r="1784" spans="1:7" ht="36.75" customHeight="1" x14ac:dyDescent="0.25">
      <c r="A1784" s="7">
        <v>43222</v>
      </c>
      <c r="B1784" s="8" t="s">
        <v>978</v>
      </c>
      <c r="C1784" s="9" t="s">
        <v>2195</v>
      </c>
      <c r="D1784" s="10" t="s">
        <v>1339</v>
      </c>
      <c r="E1784" s="11" t="s">
        <v>1203</v>
      </c>
      <c r="F1784" s="12">
        <v>24732720.940000001</v>
      </c>
      <c r="G1784" s="13">
        <v>43281</v>
      </c>
    </row>
    <row r="1785" spans="1:7" ht="36.75" customHeight="1" x14ac:dyDescent="0.25">
      <c r="A1785" s="7">
        <v>43222</v>
      </c>
      <c r="B1785" s="8" t="s">
        <v>68</v>
      </c>
      <c r="C1785" s="9" t="s">
        <v>1677</v>
      </c>
      <c r="D1785" s="10" t="s">
        <v>1326</v>
      </c>
      <c r="E1785" s="11" t="s">
        <v>1203</v>
      </c>
      <c r="F1785" s="12">
        <v>1348973.64</v>
      </c>
      <c r="G1785" s="13">
        <v>43281</v>
      </c>
    </row>
    <row r="1786" spans="1:7" ht="36.75" customHeight="1" x14ac:dyDescent="0.25">
      <c r="A1786" s="7">
        <v>43222</v>
      </c>
      <c r="B1786" s="8" t="s">
        <v>174</v>
      </c>
      <c r="C1786" s="9" t="s">
        <v>2196</v>
      </c>
      <c r="D1786" s="10" t="s">
        <v>1326</v>
      </c>
      <c r="E1786" s="11" t="s">
        <v>1203</v>
      </c>
      <c r="F1786" s="12">
        <v>834774.48</v>
      </c>
      <c r="G1786" s="13">
        <v>43281</v>
      </c>
    </row>
    <row r="1787" spans="1:7" ht="36.75" customHeight="1" x14ac:dyDescent="0.25">
      <c r="A1787" s="7">
        <v>43222</v>
      </c>
      <c r="B1787" s="8" t="s">
        <v>979</v>
      </c>
      <c r="C1787" s="9" t="s">
        <v>2157</v>
      </c>
      <c r="D1787" s="10" t="s">
        <v>1326</v>
      </c>
      <c r="E1787" s="11" t="s">
        <v>1203</v>
      </c>
      <c r="F1787" s="12">
        <v>868662.9</v>
      </c>
      <c r="G1787" s="13">
        <v>43281</v>
      </c>
    </row>
    <row r="1788" spans="1:7" ht="36.75" customHeight="1" x14ac:dyDescent="0.25">
      <c r="A1788" s="7">
        <v>43222</v>
      </c>
      <c r="B1788" s="8" t="s">
        <v>98</v>
      </c>
      <c r="C1788" s="9" t="s">
        <v>1646</v>
      </c>
      <c r="D1788" s="10" t="s">
        <v>1327</v>
      </c>
      <c r="E1788" s="11" t="s">
        <v>1203</v>
      </c>
      <c r="F1788" s="12">
        <v>366201.93</v>
      </c>
      <c r="G1788" s="13">
        <v>43281</v>
      </c>
    </row>
    <row r="1789" spans="1:7" ht="36.75" customHeight="1" x14ac:dyDescent="0.25">
      <c r="A1789" s="7">
        <v>43222</v>
      </c>
      <c r="B1789" s="8" t="s">
        <v>980</v>
      </c>
      <c r="C1789" s="9" t="s">
        <v>1555</v>
      </c>
      <c r="D1789" s="10" t="s">
        <v>1327</v>
      </c>
      <c r="E1789" s="11" t="s">
        <v>1203</v>
      </c>
      <c r="F1789" s="12">
        <v>988665.63</v>
      </c>
      <c r="G1789" s="13">
        <v>43281</v>
      </c>
    </row>
    <row r="1790" spans="1:7" ht="36.75" customHeight="1" x14ac:dyDescent="0.25">
      <c r="A1790" s="7">
        <v>43222</v>
      </c>
      <c r="B1790" s="8" t="s">
        <v>980</v>
      </c>
      <c r="C1790" s="9" t="s">
        <v>1654</v>
      </c>
      <c r="D1790" s="10" t="s">
        <v>1326</v>
      </c>
      <c r="E1790" s="11" t="s">
        <v>1203</v>
      </c>
      <c r="F1790" s="12">
        <v>2270020.2799999998</v>
      </c>
      <c r="G1790" s="13">
        <v>43281</v>
      </c>
    </row>
    <row r="1791" spans="1:7" ht="36.75" customHeight="1" x14ac:dyDescent="0.25">
      <c r="A1791" s="7">
        <v>43222</v>
      </c>
      <c r="B1791" s="8" t="s">
        <v>981</v>
      </c>
      <c r="C1791" s="9" t="s">
        <v>2197</v>
      </c>
      <c r="D1791" s="10" t="s">
        <v>1326</v>
      </c>
      <c r="E1791" s="11" t="s">
        <v>1203</v>
      </c>
      <c r="F1791" s="12">
        <v>790977.6</v>
      </c>
      <c r="G1791" s="13">
        <v>43281</v>
      </c>
    </row>
    <row r="1792" spans="1:7" ht="36.75" customHeight="1" x14ac:dyDescent="0.25">
      <c r="A1792" s="7">
        <v>43222</v>
      </c>
      <c r="B1792" s="8" t="s">
        <v>867</v>
      </c>
      <c r="C1792" s="9" t="s">
        <v>2198</v>
      </c>
      <c r="D1792" s="10" t="s">
        <v>1326</v>
      </c>
      <c r="E1792" s="11" t="s">
        <v>1203</v>
      </c>
      <c r="F1792" s="12">
        <v>910027.8</v>
      </c>
      <c r="G1792" s="13">
        <v>43281</v>
      </c>
    </row>
    <row r="1793" spans="1:7" ht="36.75" customHeight="1" x14ac:dyDescent="0.25">
      <c r="A1793" s="7">
        <v>43222</v>
      </c>
      <c r="B1793" s="8" t="s">
        <v>150</v>
      </c>
      <c r="C1793" s="9" t="s">
        <v>2199</v>
      </c>
      <c r="D1793" s="10" t="s">
        <v>1326</v>
      </c>
      <c r="E1793" s="11" t="s">
        <v>1203</v>
      </c>
      <c r="F1793" s="12">
        <v>754987.6</v>
      </c>
      <c r="G1793" s="13">
        <v>43281</v>
      </c>
    </row>
    <row r="1794" spans="1:7" ht="36.75" customHeight="1" x14ac:dyDescent="0.25">
      <c r="A1794" s="7">
        <v>43222</v>
      </c>
      <c r="B1794" s="8" t="s">
        <v>982</v>
      </c>
      <c r="C1794" s="9" t="s">
        <v>2200</v>
      </c>
      <c r="D1794" s="10" t="s">
        <v>1340</v>
      </c>
      <c r="E1794" s="11" t="s">
        <v>1203</v>
      </c>
      <c r="F1794" s="12">
        <v>1278258.6200000001</v>
      </c>
      <c r="G1794" s="13">
        <v>43281</v>
      </c>
    </row>
    <row r="1795" spans="1:7" ht="36.75" customHeight="1" x14ac:dyDescent="0.25">
      <c r="A1795" s="7">
        <v>43222</v>
      </c>
      <c r="B1795" s="8" t="s">
        <v>725</v>
      </c>
      <c r="C1795" s="9" t="s">
        <v>2201</v>
      </c>
      <c r="D1795" s="10" t="s">
        <v>1341</v>
      </c>
      <c r="E1795" s="11" t="s">
        <v>1203</v>
      </c>
      <c r="F1795" s="12">
        <v>674903.48</v>
      </c>
      <c r="G1795" s="13">
        <v>43281</v>
      </c>
    </row>
    <row r="1796" spans="1:7" ht="36.75" customHeight="1" x14ac:dyDescent="0.25">
      <c r="A1796" s="7">
        <v>43222</v>
      </c>
      <c r="B1796" s="8" t="s">
        <v>983</v>
      </c>
      <c r="C1796" s="9" t="s">
        <v>1764</v>
      </c>
      <c r="D1796" s="10" t="s">
        <v>1328</v>
      </c>
      <c r="E1796" s="11" t="s">
        <v>1203</v>
      </c>
      <c r="F1796" s="12">
        <v>897760.18</v>
      </c>
      <c r="G1796" s="13">
        <v>43281</v>
      </c>
    </row>
    <row r="1797" spans="1:7" ht="36.75" customHeight="1" x14ac:dyDescent="0.25">
      <c r="A1797" s="7">
        <v>43222</v>
      </c>
      <c r="B1797" s="8" t="s">
        <v>395</v>
      </c>
      <c r="C1797" s="9" t="s">
        <v>2202</v>
      </c>
      <c r="D1797" s="10" t="s">
        <v>1326</v>
      </c>
      <c r="E1797" s="11" t="s">
        <v>1203</v>
      </c>
      <c r="F1797" s="12">
        <v>547992</v>
      </c>
      <c r="G1797" s="13">
        <v>43281</v>
      </c>
    </row>
    <row r="1798" spans="1:7" ht="36.75" customHeight="1" x14ac:dyDescent="0.25">
      <c r="A1798" s="7">
        <v>43222</v>
      </c>
      <c r="B1798" s="8" t="s">
        <v>161</v>
      </c>
      <c r="C1798" s="9" t="s">
        <v>1481</v>
      </c>
      <c r="D1798" s="10" t="s">
        <v>1326</v>
      </c>
      <c r="E1798" s="11" t="s">
        <v>1203</v>
      </c>
      <c r="F1798" s="12">
        <v>1229176.5</v>
      </c>
      <c r="G1798" s="13">
        <v>43281</v>
      </c>
    </row>
    <row r="1799" spans="1:7" ht="36.75" customHeight="1" x14ac:dyDescent="0.25">
      <c r="A1799" s="7">
        <v>43222</v>
      </c>
      <c r="B1799" s="8" t="s">
        <v>984</v>
      </c>
      <c r="C1799" s="9" t="s">
        <v>2203</v>
      </c>
      <c r="D1799" s="10" t="s">
        <v>1326</v>
      </c>
      <c r="E1799" s="11" t="s">
        <v>1203</v>
      </c>
      <c r="F1799" s="12">
        <v>945742.86</v>
      </c>
      <c r="G1799" s="13">
        <v>43281</v>
      </c>
    </row>
    <row r="1800" spans="1:7" ht="36.75" customHeight="1" x14ac:dyDescent="0.25">
      <c r="A1800" s="7">
        <v>43222</v>
      </c>
      <c r="B1800" s="8" t="s">
        <v>850</v>
      </c>
      <c r="C1800" s="9" t="s">
        <v>1519</v>
      </c>
      <c r="D1800" s="10" t="s">
        <v>1326</v>
      </c>
      <c r="E1800" s="11" t="s">
        <v>1203</v>
      </c>
      <c r="F1800" s="12">
        <v>612178.1</v>
      </c>
      <c r="G1800" s="13">
        <v>43281</v>
      </c>
    </row>
    <row r="1801" spans="1:7" ht="36.75" customHeight="1" x14ac:dyDescent="0.25">
      <c r="A1801" s="7">
        <v>43222</v>
      </c>
      <c r="B1801" s="8" t="s">
        <v>636</v>
      </c>
      <c r="C1801" s="9" t="s">
        <v>1519</v>
      </c>
      <c r="D1801" s="10" t="s">
        <v>1326</v>
      </c>
      <c r="E1801" s="11" t="s">
        <v>1203</v>
      </c>
      <c r="F1801" s="12">
        <v>844218.02</v>
      </c>
      <c r="G1801" s="13">
        <v>43281</v>
      </c>
    </row>
    <row r="1802" spans="1:7" ht="36.75" customHeight="1" x14ac:dyDescent="0.25">
      <c r="A1802" s="7">
        <v>43222</v>
      </c>
      <c r="B1802" s="8" t="s">
        <v>884</v>
      </c>
      <c r="C1802" s="9" t="s">
        <v>2204</v>
      </c>
      <c r="D1802" s="10" t="s">
        <v>1326</v>
      </c>
      <c r="E1802" s="11" t="s">
        <v>1203</v>
      </c>
      <c r="F1802" s="12">
        <v>1584914.64</v>
      </c>
      <c r="G1802" s="13">
        <v>43281</v>
      </c>
    </row>
    <row r="1803" spans="1:7" ht="36.75" customHeight="1" x14ac:dyDescent="0.25">
      <c r="A1803" s="7">
        <v>43222</v>
      </c>
      <c r="B1803" s="8" t="s">
        <v>95</v>
      </c>
      <c r="C1803" s="9" t="s">
        <v>2157</v>
      </c>
      <c r="D1803" s="10" t="s">
        <v>1326</v>
      </c>
      <c r="E1803" s="11" t="s">
        <v>1203</v>
      </c>
      <c r="F1803" s="12">
        <v>972457.32</v>
      </c>
      <c r="G1803" s="13">
        <v>43281</v>
      </c>
    </row>
    <row r="1804" spans="1:7" ht="36.75" customHeight="1" x14ac:dyDescent="0.25">
      <c r="A1804" s="7">
        <v>43222</v>
      </c>
      <c r="B1804" s="8" t="s">
        <v>289</v>
      </c>
      <c r="C1804" s="9" t="s">
        <v>2205</v>
      </c>
      <c r="D1804" s="10" t="s">
        <v>1326</v>
      </c>
      <c r="E1804" s="11" t="s">
        <v>1203</v>
      </c>
      <c r="F1804" s="12">
        <v>700719.4</v>
      </c>
      <c r="G1804" s="13">
        <v>43281</v>
      </c>
    </row>
    <row r="1805" spans="1:7" ht="36.75" customHeight="1" x14ac:dyDescent="0.25">
      <c r="A1805" s="7">
        <v>43222</v>
      </c>
      <c r="B1805" s="8" t="s">
        <v>410</v>
      </c>
      <c r="C1805" s="9" t="s">
        <v>1464</v>
      </c>
      <c r="D1805" s="10" t="s">
        <v>1326</v>
      </c>
      <c r="E1805" s="11" t="s">
        <v>1203</v>
      </c>
      <c r="F1805" s="12">
        <v>660402.34</v>
      </c>
      <c r="G1805" s="13">
        <v>43281</v>
      </c>
    </row>
    <row r="1806" spans="1:7" ht="36.75" customHeight="1" x14ac:dyDescent="0.25">
      <c r="A1806" s="7">
        <v>43222</v>
      </c>
      <c r="B1806" s="8" t="s">
        <v>321</v>
      </c>
      <c r="C1806" s="9" t="s">
        <v>2157</v>
      </c>
      <c r="D1806" s="10" t="s">
        <v>1326</v>
      </c>
      <c r="E1806" s="11" t="s">
        <v>1203</v>
      </c>
      <c r="F1806" s="12">
        <v>773176.12</v>
      </c>
      <c r="G1806" s="13">
        <v>43281</v>
      </c>
    </row>
    <row r="1807" spans="1:7" ht="36.75" customHeight="1" x14ac:dyDescent="0.25">
      <c r="A1807" s="7">
        <v>43222</v>
      </c>
      <c r="B1807" s="8" t="s">
        <v>694</v>
      </c>
      <c r="C1807" s="9" t="s">
        <v>1866</v>
      </c>
      <c r="D1807" s="10" t="s">
        <v>1326</v>
      </c>
      <c r="E1807" s="11" t="s">
        <v>1203</v>
      </c>
      <c r="F1807" s="12">
        <v>913472.22</v>
      </c>
      <c r="G1807" s="13">
        <v>43281</v>
      </c>
    </row>
    <row r="1808" spans="1:7" ht="36.75" customHeight="1" x14ac:dyDescent="0.25">
      <c r="A1808" s="7">
        <v>43222</v>
      </c>
      <c r="B1808" s="8" t="s">
        <v>601</v>
      </c>
      <c r="C1808" s="9" t="s">
        <v>1568</v>
      </c>
      <c r="D1808" s="10" t="s">
        <v>1341</v>
      </c>
      <c r="E1808" s="11" t="s">
        <v>1203</v>
      </c>
      <c r="F1808" s="12">
        <v>654143.21</v>
      </c>
      <c r="G1808" s="13">
        <v>43281</v>
      </c>
    </row>
    <row r="1809" spans="1:7" ht="36.75" customHeight="1" x14ac:dyDescent="0.25">
      <c r="A1809" s="7">
        <v>43222</v>
      </c>
      <c r="B1809" s="8" t="s">
        <v>601</v>
      </c>
      <c r="C1809" s="9" t="s">
        <v>1465</v>
      </c>
      <c r="D1809" s="10" t="s">
        <v>1328</v>
      </c>
      <c r="E1809" s="11" t="s">
        <v>1203</v>
      </c>
      <c r="F1809" s="12">
        <v>572509.71</v>
      </c>
      <c r="G1809" s="13">
        <v>43281</v>
      </c>
    </row>
    <row r="1810" spans="1:7" ht="36.75" customHeight="1" x14ac:dyDescent="0.25">
      <c r="A1810" s="7">
        <v>43222</v>
      </c>
      <c r="B1810" s="8" t="s">
        <v>114</v>
      </c>
      <c r="C1810" s="9" t="s">
        <v>1726</v>
      </c>
      <c r="D1810" s="10" t="s">
        <v>1326</v>
      </c>
      <c r="E1810" s="11" t="s">
        <v>1203</v>
      </c>
      <c r="F1810" s="12">
        <v>2102435.5</v>
      </c>
      <c r="G1810" s="13">
        <v>43281</v>
      </c>
    </row>
    <row r="1811" spans="1:7" ht="36.75" customHeight="1" x14ac:dyDescent="0.25">
      <c r="A1811" s="7">
        <v>43222</v>
      </c>
      <c r="B1811" s="8" t="s">
        <v>538</v>
      </c>
      <c r="C1811" s="9" t="s">
        <v>2191</v>
      </c>
      <c r="D1811" s="10" t="s">
        <v>1326</v>
      </c>
      <c r="E1811" s="11" t="s">
        <v>1203</v>
      </c>
      <c r="F1811" s="12">
        <v>1774580.76</v>
      </c>
      <c r="G1811" s="13">
        <v>43281</v>
      </c>
    </row>
    <row r="1812" spans="1:7" ht="36.75" customHeight="1" x14ac:dyDescent="0.25">
      <c r="A1812" s="7">
        <v>43222</v>
      </c>
      <c r="B1812" s="8" t="s">
        <v>58</v>
      </c>
      <c r="C1812" s="9" t="s">
        <v>1719</v>
      </c>
      <c r="D1812" s="10" t="s">
        <v>1326</v>
      </c>
      <c r="E1812" s="11" t="s">
        <v>1203</v>
      </c>
      <c r="F1812" s="12">
        <v>2399209.04</v>
      </c>
      <c r="G1812" s="13">
        <v>43281</v>
      </c>
    </row>
    <row r="1813" spans="1:7" ht="36.75" customHeight="1" x14ac:dyDescent="0.25">
      <c r="A1813" s="7">
        <v>43222</v>
      </c>
      <c r="B1813" s="8" t="s">
        <v>754</v>
      </c>
      <c r="C1813" s="9" t="s">
        <v>2206</v>
      </c>
      <c r="D1813" s="10" t="s">
        <v>1326</v>
      </c>
      <c r="E1813" s="11" t="s">
        <v>1203</v>
      </c>
      <c r="F1813" s="12">
        <v>1570857.3</v>
      </c>
      <c r="G1813" s="13">
        <v>43281</v>
      </c>
    </row>
    <row r="1814" spans="1:7" ht="36.75" customHeight="1" x14ac:dyDescent="0.25">
      <c r="A1814" s="7">
        <v>43222</v>
      </c>
      <c r="B1814" s="8" t="s">
        <v>985</v>
      </c>
      <c r="C1814" s="9" t="s">
        <v>1527</v>
      </c>
      <c r="D1814" s="10" t="s">
        <v>1326</v>
      </c>
      <c r="E1814" s="11" t="s">
        <v>1203</v>
      </c>
      <c r="F1814" s="12">
        <v>1589286.54</v>
      </c>
      <c r="G1814" s="13">
        <v>43281</v>
      </c>
    </row>
    <row r="1815" spans="1:7" ht="36.75" customHeight="1" x14ac:dyDescent="0.25">
      <c r="A1815" s="7">
        <v>43222</v>
      </c>
      <c r="B1815" s="8" t="s">
        <v>986</v>
      </c>
      <c r="C1815" s="9" t="s">
        <v>1554</v>
      </c>
      <c r="D1815" s="10" t="s">
        <v>1326</v>
      </c>
      <c r="E1815" s="11" t="s">
        <v>1203</v>
      </c>
      <c r="F1815" s="12">
        <v>978520.9</v>
      </c>
      <c r="G1815" s="13">
        <v>43281</v>
      </c>
    </row>
    <row r="1816" spans="1:7" ht="36.75" customHeight="1" x14ac:dyDescent="0.25">
      <c r="A1816" s="7">
        <v>43222</v>
      </c>
      <c r="B1816" s="8" t="s">
        <v>292</v>
      </c>
      <c r="C1816" s="9" t="s">
        <v>1539</v>
      </c>
      <c r="D1816" s="10" t="s">
        <v>1326</v>
      </c>
      <c r="E1816" s="11" t="s">
        <v>1203</v>
      </c>
      <c r="F1816" s="12">
        <v>1038404.72</v>
      </c>
      <c r="G1816" s="13">
        <v>43281</v>
      </c>
    </row>
    <row r="1817" spans="1:7" ht="36.75" customHeight="1" x14ac:dyDescent="0.25">
      <c r="A1817" s="7">
        <v>43222</v>
      </c>
      <c r="B1817" s="8" t="s">
        <v>261</v>
      </c>
      <c r="C1817" s="9" t="s">
        <v>2157</v>
      </c>
      <c r="D1817" s="10" t="s">
        <v>1326</v>
      </c>
      <c r="E1817" s="11" t="s">
        <v>1203</v>
      </c>
      <c r="F1817" s="12">
        <v>932246.02</v>
      </c>
      <c r="G1817" s="13">
        <v>43281</v>
      </c>
    </row>
    <row r="1818" spans="1:7" ht="36.75" customHeight="1" x14ac:dyDescent="0.25">
      <c r="A1818" s="7">
        <v>43222</v>
      </c>
      <c r="B1818" s="8" t="s">
        <v>987</v>
      </c>
      <c r="C1818" s="9" t="s">
        <v>1570</v>
      </c>
      <c r="D1818" s="10" t="s">
        <v>1326</v>
      </c>
      <c r="E1818" s="11" t="s">
        <v>1203</v>
      </c>
      <c r="F1818" s="12">
        <v>708584.1</v>
      </c>
      <c r="G1818" s="13">
        <v>43281</v>
      </c>
    </row>
    <row r="1819" spans="1:7" ht="36.75" customHeight="1" x14ac:dyDescent="0.25">
      <c r="A1819" s="7">
        <v>43222</v>
      </c>
      <c r="B1819" s="8" t="s">
        <v>157</v>
      </c>
      <c r="C1819" s="9" t="s">
        <v>1519</v>
      </c>
      <c r="D1819" s="10" t="s">
        <v>1326</v>
      </c>
      <c r="E1819" s="11" t="s">
        <v>1203</v>
      </c>
      <c r="F1819" s="12">
        <v>1561460.96</v>
      </c>
      <c r="G1819" s="13">
        <v>43281</v>
      </c>
    </row>
    <row r="1820" spans="1:7" ht="36.75" customHeight="1" x14ac:dyDescent="0.25">
      <c r="A1820" s="7">
        <v>43222</v>
      </c>
      <c r="B1820" s="8" t="s">
        <v>988</v>
      </c>
      <c r="C1820" s="9" t="s">
        <v>2207</v>
      </c>
      <c r="D1820" s="10" t="s">
        <v>1326</v>
      </c>
      <c r="E1820" s="11" t="s">
        <v>1203</v>
      </c>
      <c r="F1820" s="12">
        <v>1929084.06</v>
      </c>
      <c r="G1820" s="13">
        <v>43281</v>
      </c>
    </row>
    <row r="1821" spans="1:7" ht="36.75" customHeight="1" x14ac:dyDescent="0.25">
      <c r="A1821" s="7">
        <v>43222</v>
      </c>
      <c r="B1821" s="8" t="s">
        <v>600</v>
      </c>
      <c r="C1821" s="9" t="s">
        <v>1468</v>
      </c>
      <c r="D1821" s="10" t="s">
        <v>1326</v>
      </c>
      <c r="E1821" s="11" t="s">
        <v>1203</v>
      </c>
      <c r="F1821" s="12">
        <v>594196.07999999996</v>
      </c>
      <c r="G1821" s="13">
        <v>43281</v>
      </c>
    </row>
    <row r="1822" spans="1:7" ht="36.75" customHeight="1" x14ac:dyDescent="0.25">
      <c r="A1822" s="7">
        <v>43222</v>
      </c>
      <c r="B1822" s="8" t="s">
        <v>380</v>
      </c>
      <c r="C1822" s="9" t="s">
        <v>1496</v>
      </c>
      <c r="D1822" s="10" t="s">
        <v>1326</v>
      </c>
      <c r="E1822" s="11" t="s">
        <v>1203</v>
      </c>
      <c r="F1822" s="12">
        <v>1003205.32</v>
      </c>
      <c r="G1822" s="13">
        <v>43281</v>
      </c>
    </row>
    <row r="1823" spans="1:7" ht="36.75" customHeight="1" x14ac:dyDescent="0.25">
      <c r="A1823" s="7">
        <v>43222</v>
      </c>
      <c r="B1823" s="8" t="s">
        <v>741</v>
      </c>
      <c r="C1823" s="9" t="s">
        <v>2208</v>
      </c>
      <c r="D1823" s="10" t="s">
        <v>1342</v>
      </c>
      <c r="E1823" s="11" t="s">
        <v>1203</v>
      </c>
      <c r="F1823" s="12">
        <v>332247.33</v>
      </c>
      <c r="G1823" s="13">
        <v>43281</v>
      </c>
    </row>
    <row r="1824" spans="1:7" ht="36.75" customHeight="1" x14ac:dyDescent="0.25">
      <c r="A1824" s="7">
        <v>43222</v>
      </c>
      <c r="B1824" s="8" t="s">
        <v>98</v>
      </c>
      <c r="C1824" s="9" t="s">
        <v>1611</v>
      </c>
      <c r="D1824" s="10" t="s">
        <v>1326</v>
      </c>
      <c r="E1824" s="11" t="s">
        <v>1203</v>
      </c>
      <c r="F1824" s="12">
        <v>4319840.76</v>
      </c>
      <c r="G1824" s="13">
        <v>43281</v>
      </c>
    </row>
    <row r="1825" spans="1:7" ht="36.75" customHeight="1" x14ac:dyDescent="0.25">
      <c r="A1825" s="7">
        <v>43222</v>
      </c>
      <c r="B1825" s="8" t="s">
        <v>807</v>
      </c>
      <c r="C1825" s="9" t="s">
        <v>1495</v>
      </c>
      <c r="D1825" s="10" t="s">
        <v>1326</v>
      </c>
      <c r="E1825" s="11" t="s">
        <v>1203</v>
      </c>
      <c r="F1825" s="12">
        <v>841422.6</v>
      </c>
      <c r="G1825" s="13">
        <v>43281</v>
      </c>
    </row>
    <row r="1826" spans="1:7" ht="36.75" customHeight="1" x14ac:dyDescent="0.25">
      <c r="A1826" s="7">
        <v>43222</v>
      </c>
      <c r="B1826" s="8" t="s">
        <v>813</v>
      </c>
      <c r="C1826" s="9" t="s">
        <v>1585</v>
      </c>
      <c r="D1826" s="10" t="s">
        <v>1326</v>
      </c>
      <c r="E1826" s="11" t="s">
        <v>1203</v>
      </c>
      <c r="F1826" s="12">
        <v>871981.06</v>
      </c>
      <c r="G1826" s="13">
        <v>43281</v>
      </c>
    </row>
    <row r="1827" spans="1:7" ht="36.75" customHeight="1" x14ac:dyDescent="0.25">
      <c r="A1827" s="7">
        <v>43222</v>
      </c>
      <c r="B1827" s="8" t="s">
        <v>379</v>
      </c>
      <c r="C1827" s="9" t="s">
        <v>2209</v>
      </c>
      <c r="D1827" s="10" t="s">
        <v>1343</v>
      </c>
      <c r="E1827" s="11" t="s">
        <v>1203</v>
      </c>
      <c r="F1827" s="12">
        <v>488843.48</v>
      </c>
      <c r="G1827" s="13">
        <v>43281</v>
      </c>
    </row>
    <row r="1828" spans="1:7" ht="36.75" customHeight="1" x14ac:dyDescent="0.25">
      <c r="A1828" s="7">
        <v>43222</v>
      </c>
      <c r="B1828" s="8" t="s">
        <v>379</v>
      </c>
      <c r="C1828" s="9" t="s">
        <v>2210</v>
      </c>
      <c r="D1828" s="10" t="s">
        <v>1342</v>
      </c>
      <c r="E1828" s="11" t="s">
        <v>1203</v>
      </c>
      <c r="F1828" s="12">
        <v>366632.61</v>
      </c>
      <c r="G1828" s="13">
        <v>43281</v>
      </c>
    </row>
    <row r="1829" spans="1:7" ht="36.75" customHeight="1" x14ac:dyDescent="0.25">
      <c r="A1829" s="7">
        <v>43222</v>
      </c>
      <c r="B1829" s="8" t="s">
        <v>166</v>
      </c>
      <c r="C1829" s="9" t="s">
        <v>2211</v>
      </c>
      <c r="D1829" s="10" t="s">
        <v>1326</v>
      </c>
      <c r="E1829" s="11" t="s">
        <v>1203</v>
      </c>
      <c r="F1829" s="12">
        <v>923569.48</v>
      </c>
      <c r="G1829" s="13">
        <v>43281</v>
      </c>
    </row>
    <row r="1830" spans="1:7" ht="36.75" customHeight="1" x14ac:dyDescent="0.25">
      <c r="A1830" s="7">
        <v>43222</v>
      </c>
      <c r="B1830" s="8" t="s">
        <v>989</v>
      </c>
      <c r="C1830" s="9" t="s">
        <v>1612</v>
      </c>
      <c r="D1830" s="10" t="s">
        <v>1344</v>
      </c>
      <c r="E1830" s="11" t="s">
        <v>1203</v>
      </c>
      <c r="F1830" s="12">
        <v>292640</v>
      </c>
      <c r="G1830" s="13">
        <v>43281</v>
      </c>
    </row>
    <row r="1831" spans="1:7" ht="36.75" customHeight="1" x14ac:dyDescent="0.25">
      <c r="A1831" s="7">
        <v>43222</v>
      </c>
      <c r="B1831" s="8" t="s">
        <v>990</v>
      </c>
      <c r="C1831" s="9" t="s">
        <v>1463</v>
      </c>
      <c r="D1831" s="10" t="s">
        <v>1326</v>
      </c>
      <c r="E1831" s="11" t="s">
        <v>1203</v>
      </c>
      <c r="F1831" s="12">
        <v>773176.12</v>
      </c>
      <c r="G1831" s="13">
        <v>43281</v>
      </c>
    </row>
    <row r="1832" spans="1:7" ht="36.75" customHeight="1" x14ac:dyDescent="0.25">
      <c r="A1832" s="7">
        <v>43222</v>
      </c>
      <c r="B1832" s="8" t="s">
        <v>991</v>
      </c>
      <c r="C1832" s="9" t="s">
        <v>1568</v>
      </c>
      <c r="D1832" s="10" t="s">
        <v>1326</v>
      </c>
      <c r="E1832" s="11" t="s">
        <v>1203</v>
      </c>
      <c r="F1832" s="12">
        <v>1182834.3600000001</v>
      </c>
      <c r="G1832" s="13">
        <v>43281</v>
      </c>
    </row>
    <row r="1833" spans="1:7" ht="36.75" customHeight="1" x14ac:dyDescent="0.25">
      <c r="A1833" s="7">
        <v>43222</v>
      </c>
      <c r="B1833" s="8" t="s">
        <v>728</v>
      </c>
      <c r="C1833" s="9" t="s">
        <v>2157</v>
      </c>
      <c r="D1833" s="10" t="s">
        <v>1326</v>
      </c>
      <c r="E1833" s="11" t="s">
        <v>1203</v>
      </c>
      <c r="F1833" s="12">
        <v>4031687.12</v>
      </c>
      <c r="G1833" s="13">
        <v>43281</v>
      </c>
    </row>
    <row r="1834" spans="1:7" ht="36.75" customHeight="1" x14ac:dyDescent="0.25">
      <c r="A1834" s="7">
        <v>43222</v>
      </c>
      <c r="B1834" s="8" t="s">
        <v>129</v>
      </c>
      <c r="C1834" s="9" t="s">
        <v>2212</v>
      </c>
      <c r="D1834" s="10" t="s">
        <v>1326</v>
      </c>
      <c r="E1834" s="11" t="s">
        <v>1203</v>
      </c>
      <c r="F1834" s="12">
        <v>1157369.96</v>
      </c>
      <c r="G1834" s="13">
        <v>43281</v>
      </c>
    </row>
    <row r="1835" spans="1:7" ht="36.75" customHeight="1" x14ac:dyDescent="0.25">
      <c r="A1835" s="7">
        <v>43222</v>
      </c>
      <c r="B1835" s="8" t="s">
        <v>268</v>
      </c>
      <c r="C1835" s="9" t="s">
        <v>1471</v>
      </c>
      <c r="D1835" s="10" t="s">
        <v>1326</v>
      </c>
      <c r="E1835" s="11" t="s">
        <v>1203</v>
      </c>
      <c r="F1835" s="12">
        <v>785880</v>
      </c>
      <c r="G1835" s="13">
        <v>43281</v>
      </c>
    </row>
    <row r="1836" spans="1:7" ht="36.75" customHeight="1" x14ac:dyDescent="0.25">
      <c r="A1836" s="7">
        <v>43222</v>
      </c>
      <c r="B1836" s="8" t="s">
        <v>148</v>
      </c>
      <c r="C1836" s="9" t="s">
        <v>1946</v>
      </c>
      <c r="D1836" s="10" t="s">
        <v>1326</v>
      </c>
      <c r="E1836" s="11" t="s">
        <v>1203</v>
      </c>
      <c r="F1836" s="12">
        <v>924874.56</v>
      </c>
      <c r="G1836" s="13">
        <v>43281</v>
      </c>
    </row>
    <row r="1837" spans="1:7" ht="36.75" customHeight="1" x14ac:dyDescent="0.25">
      <c r="A1837" s="7">
        <v>43222</v>
      </c>
      <c r="B1837" s="8" t="s">
        <v>53</v>
      </c>
      <c r="C1837" s="9" t="s">
        <v>1615</v>
      </c>
      <c r="D1837" s="10" t="s">
        <v>1326</v>
      </c>
      <c r="E1837" s="11" t="s">
        <v>1203</v>
      </c>
      <c r="F1837" s="12">
        <v>1225675.44</v>
      </c>
      <c r="G1837" s="13">
        <v>43281</v>
      </c>
    </row>
    <row r="1838" spans="1:7" ht="36.75" customHeight="1" x14ac:dyDescent="0.25">
      <c r="A1838" s="7">
        <v>43222</v>
      </c>
      <c r="B1838" s="8" t="s">
        <v>473</v>
      </c>
      <c r="C1838" s="9" t="s">
        <v>2213</v>
      </c>
      <c r="D1838" s="10" t="s">
        <v>1326</v>
      </c>
      <c r="E1838" s="11" t="s">
        <v>1203</v>
      </c>
      <c r="F1838" s="12">
        <v>913404.96</v>
      </c>
      <c r="G1838" s="13">
        <v>43281</v>
      </c>
    </row>
    <row r="1839" spans="1:7" ht="36.75" customHeight="1" x14ac:dyDescent="0.25">
      <c r="A1839" s="7">
        <v>43222</v>
      </c>
      <c r="B1839" s="8" t="s">
        <v>803</v>
      </c>
      <c r="C1839" s="9" t="s">
        <v>1470</v>
      </c>
      <c r="D1839" s="10" t="s">
        <v>1326</v>
      </c>
      <c r="E1839" s="11" t="s">
        <v>1203</v>
      </c>
      <c r="F1839" s="12">
        <v>222697.86</v>
      </c>
      <c r="G1839" s="13">
        <v>43281</v>
      </c>
    </row>
    <row r="1840" spans="1:7" ht="36.75" customHeight="1" x14ac:dyDescent="0.25">
      <c r="A1840" s="7">
        <v>43222</v>
      </c>
      <c r="B1840" s="8" t="s">
        <v>282</v>
      </c>
      <c r="C1840" s="9" t="s">
        <v>2214</v>
      </c>
      <c r="D1840" s="10" t="s">
        <v>1326</v>
      </c>
      <c r="E1840" s="11" t="s">
        <v>1203</v>
      </c>
      <c r="F1840" s="12">
        <v>996838.40000000002</v>
      </c>
      <c r="G1840" s="13">
        <v>43281</v>
      </c>
    </row>
    <row r="1841" spans="1:7" ht="36.75" customHeight="1" x14ac:dyDescent="0.25">
      <c r="A1841" s="7">
        <v>43222</v>
      </c>
      <c r="B1841" s="8" t="s">
        <v>376</v>
      </c>
      <c r="C1841" s="9" t="s">
        <v>1568</v>
      </c>
      <c r="D1841" s="10" t="s">
        <v>1326</v>
      </c>
      <c r="E1841" s="11" t="s">
        <v>1203</v>
      </c>
      <c r="F1841" s="12">
        <v>758968.92</v>
      </c>
      <c r="G1841" s="13">
        <v>43281</v>
      </c>
    </row>
    <row r="1842" spans="1:7" ht="36.75" customHeight="1" x14ac:dyDescent="0.25">
      <c r="A1842" s="7">
        <v>43222</v>
      </c>
      <c r="B1842" s="8" t="s">
        <v>708</v>
      </c>
      <c r="C1842" s="9" t="s">
        <v>2215</v>
      </c>
      <c r="D1842" s="10" t="s">
        <v>1326</v>
      </c>
      <c r="E1842" s="11" t="s">
        <v>1203</v>
      </c>
      <c r="F1842" s="12">
        <v>1195383.6599999999</v>
      </c>
      <c r="G1842" s="13">
        <v>43281</v>
      </c>
    </row>
    <row r="1843" spans="1:7" ht="36.75" customHeight="1" x14ac:dyDescent="0.25">
      <c r="A1843" s="7">
        <v>43222</v>
      </c>
      <c r="B1843" s="8" t="s">
        <v>326</v>
      </c>
      <c r="C1843" s="9" t="s">
        <v>1677</v>
      </c>
      <c r="D1843" s="10" t="s">
        <v>1326</v>
      </c>
      <c r="E1843" s="11" t="s">
        <v>1203</v>
      </c>
      <c r="F1843" s="12">
        <v>1192272</v>
      </c>
      <c r="G1843" s="13">
        <v>43281</v>
      </c>
    </row>
    <row r="1844" spans="1:7" ht="36.75" customHeight="1" x14ac:dyDescent="0.25">
      <c r="A1844" s="7">
        <v>43222</v>
      </c>
      <c r="B1844" s="8" t="s">
        <v>840</v>
      </c>
      <c r="C1844" s="9" t="s">
        <v>1842</v>
      </c>
      <c r="D1844" s="10" t="s">
        <v>1326</v>
      </c>
      <c r="E1844" s="11" t="s">
        <v>1203</v>
      </c>
      <c r="F1844" s="12">
        <v>690266.96</v>
      </c>
      <c r="G1844" s="13">
        <v>43281</v>
      </c>
    </row>
    <row r="1845" spans="1:7" ht="36.75" customHeight="1" x14ac:dyDescent="0.25">
      <c r="A1845" s="7">
        <v>43222</v>
      </c>
      <c r="B1845" s="8" t="s">
        <v>992</v>
      </c>
      <c r="C1845" s="9" t="s">
        <v>2216</v>
      </c>
      <c r="D1845" s="10" t="s">
        <v>1326</v>
      </c>
      <c r="E1845" s="11" t="s">
        <v>1203</v>
      </c>
      <c r="F1845" s="12">
        <v>1577218.68</v>
      </c>
      <c r="G1845" s="13">
        <v>43281</v>
      </c>
    </row>
    <row r="1846" spans="1:7" ht="36.75" customHeight="1" x14ac:dyDescent="0.25">
      <c r="A1846" s="7">
        <v>43222</v>
      </c>
      <c r="B1846" s="8" t="s">
        <v>993</v>
      </c>
      <c r="C1846" s="9" t="s">
        <v>1624</v>
      </c>
      <c r="D1846" s="10" t="s">
        <v>1329</v>
      </c>
      <c r="E1846" s="11" t="s">
        <v>1203</v>
      </c>
      <c r="F1846" s="12">
        <v>1929400.3</v>
      </c>
      <c r="G1846" s="13">
        <v>43281</v>
      </c>
    </row>
    <row r="1847" spans="1:7" ht="36.75" customHeight="1" x14ac:dyDescent="0.25">
      <c r="A1847" s="7">
        <v>43222</v>
      </c>
      <c r="B1847" s="8" t="s">
        <v>993</v>
      </c>
      <c r="C1847" s="9" t="s">
        <v>1836</v>
      </c>
      <c r="D1847" s="10" t="s">
        <v>1326</v>
      </c>
      <c r="E1847" s="11" t="s">
        <v>1203</v>
      </c>
      <c r="F1847" s="12">
        <v>2259379.04</v>
      </c>
      <c r="G1847" s="13">
        <v>43281</v>
      </c>
    </row>
    <row r="1848" spans="1:7" ht="36.75" customHeight="1" x14ac:dyDescent="0.25">
      <c r="A1848" s="7">
        <v>43222</v>
      </c>
      <c r="B1848" s="8" t="s">
        <v>614</v>
      </c>
      <c r="C1848" s="9" t="s">
        <v>1512</v>
      </c>
      <c r="D1848" s="10" t="s">
        <v>1326</v>
      </c>
      <c r="E1848" s="11" t="s">
        <v>1203</v>
      </c>
      <c r="F1848" s="12">
        <v>441382.54</v>
      </c>
      <c r="G1848" s="13">
        <v>43281</v>
      </c>
    </row>
    <row r="1849" spans="1:7" ht="36.75" customHeight="1" x14ac:dyDescent="0.25">
      <c r="A1849" s="7">
        <v>43222</v>
      </c>
      <c r="B1849" s="8" t="s">
        <v>425</v>
      </c>
      <c r="C1849" s="9" t="s">
        <v>1823</v>
      </c>
      <c r="D1849" s="10" t="s">
        <v>1326</v>
      </c>
      <c r="E1849" s="11" t="s">
        <v>1203</v>
      </c>
      <c r="F1849" s="12">
        <v>725937.18</v>
      </c>
      <c r="G1849" s="13">
        <v>43281</v>
      </c>
    </row>
    <row r="1850" spans="1:7" ht="36.75" customHeight="1" x14ac:dyDescent="0.25">
      <c r="A1850" s="7">
        <v>43222</v>
      </c>
      <c r="B1850" s="8" t="s">
        <v>487</v>
      </c>
      <c r="C1850" s="9" t="s">
        <v>2217</v>
      </c>
      <c r="D1850" s="10" t="s">
        <v>1326</v>
      </c>
      <c r="E1850" s="11" t="s">
        <v>1203</v>
      </c>
      <c r="F1850" s="12">
        <v>1867051.46</v>
      </c>
      <c r="G1850" s="13">
        <v>43281</v>
      </c>
    </row>
    <row r="1851" spans="1:7" ht="36.75" customHeight="1" x14ac:dyDescent="0.25">
      <c r="A1851" s="7">
        <v>43222</v>
      </c>
      <c r="B1851" s="8" t="s">
        <v>994</v>
      </c>
      <c r="C1851" s="9" t="s">
        <v>2157</v>
      </c>
      <c r="D1851" s="10" t="s">
        <v>1326</v>
      </c>
      <c r="E1851" s="11" t="s">
        <v>1203</v>
      </c>
      <c r="F1851" s="12">
        <v>925497.6</v>
      </c>
      <c r="G1851" s="13">
        <v>43281</v>
      </c>
    </row>
    <row r="1852" spans="1:7" ht="36.75" customHeight="1" x14ac:dyDescent="0.25">
      <c r="A1852" s="7">
        <v>43222</v>
      </c>
      <c r="B1852" s="8" t="s">
        <v>995</v>
      </c>
      <c r="C1852" s="9" t="s">
        <v>1822</v>
      </c>
      <c r="D1852" s="10" t="s">
        <v>1326</v>
      </c>
      <c r="E1852" s="11" t="s">
        <v>1203</v>
      </c>
      <c r="F1852" s="12">
        <v>1065801.6000000001</v>
      </c>
      <c r="G1852" s="13">
        <v>43281</v>
      </c>
    </row>
    <row r="1853" spans="1:7" ht="36.75" customHeight="1" x14ac:dyDescent="0.25">
      <c r="A1853" s="7">
        <v>43222</v>
      </c>
      <c r="B1853" s="8" t="s">
        <v>611</v>
      </c>
      <c r="C1853" s="9" t="s">
        <v>1473</v>
      </c>
      <c r="D1853" s="10" t="s">
        <v>1326</v>
      </c>
      <c r="E1853" s="11" t="s">
        <v>1203</v>
      </c>
      <c r="F1853" s="12">
        <v>801810</v>
      </c>
      <c r="G1853" s="13">
        <v>43281</v>
      </c>
    </row>
    <row r="1854" spans="1:7" ht="36.75" customHeight="1" x14ac:dyDescent="0.25">
      <c r="A1854" s="7">
        <v>43222</v>
      </c>
      <c r="B1854" s="8" t="s">
        <v>45</v>
      </c>
      <c r="C1854" s="9" t="s">
        <v>2218</v>
      </c>
      <c r="D1854" s="10" t="s">
        <v>1326</v>
      </c>
      <c r="E1854" s="11" t="s">
        <v>1203</v>
      </c>
      <c r="F1854" s="12">
        <v>1188529.04</v>
      </c>
      <c r="G1854" s="13">
        <v>43281</v>
      </c>
    </row>
    <row r="1855" spans="1:7" ht="36.75" customHeight="1" x14ac:dyDescent="0.25">
      <c r="A1855" s="7">
        <v>43222</v>
      </c>
      <c r="B1855" s="8" t="s">
        <v>112</v>
      </c>
      <c r="C1855" s="9" t="s">
        <v>2219</v>
      </c>
      <c r="D1855" s="10" t="s">
        <v>1326</v>
      </c>
      <c r="E1855" s="11" t="s">
        <v>1203</v>
      </c>
      <c r="F1855" s="12">
        <v>697979.44</v>
      </c>
      <c r="G1855" s="13">
        <v>43281</v>
      </c>
    </row>
    <row r="1856" spans="1:7" ht="36.75" customHeight="1" x14ac:dyDescent="0.25">
      <c r="A1856" s="7">
        <v>43222</v>
      </c>
      <c r="B1856" s="8" t="s">
        <v>736</v>
      </c>
      <c r="C1856" s="9" t="s">
        <v>1539</v>
      </c>
      <c r="D1856" s="10" t="s">
        <v>1327</v>
      </c>
      <c r="E1856" s="11" t="s">
        <v>1203</v>
      </c>
      <c r="F1856" s="12">
        <v>1260272.05</v>
      </c>
      <c r="G1856" s="13">
        <v>43281</v>
      </c>
    </row>
    <row r="1857" spans="1:7" ht="36.75" customHeight="1" x14ac:dyDescent="0.25">
      <c r="A1857" s="7">
        <v>43222</v>
      </c>
      <c r="B1857" s="8" t="s">
        <v>876</v>
      </c>
      <c r="C1857" s="9" t="s">
        <v>1593</v>
      </c>
      <c r="D1857" s="10" t="s">
        <v>1327</v>
      </c>
      <c r="E1857" s="11" t="s">
        <v>1203</v>
      </c>
      <c r="F1857" s="12">
        <v>253876.42</v>
      </c>
      <c r="G1857" s="13">
        <v>43281</v>
      </c>
    </row>
    <row r="1858" spans="1:7" ht="36.75" customHeight="1" x14ac:dyDescent="0.25">
      <c r="A1858" s="7">
        <v>43222</v>
      </c>
      <c r="B1858" s="8" t="s">
        <v>214</v>
      </c>
      <c r="C1858" s="9" t="s">
        <v>1480</v>
      </c>
      <c r="D1858" s="10" t="s">
        <v>1326</v>
      </c>
      <c r="E1858" s="11" t="s">
        <v>1203</v>
      </c>
      <c r="F1858" s="12">
        <v>791986.5</v>
      </c>
      <c r="G1858" s="13">
        <v>43281</v>
      </c>
    </row>
    <row r="1859" spans="1:7" ht="36.75" customHeight="1" x14ac:dyDescent="0.25">
      <c r="A1859" s="7">
        <v>43222</v>
      </c>
      <c r="B1859" s="8" t="s">
        <v>996</v>
      </c>
      <c r="C1859" s="9" t="s">
        <v>2220</v>
      </c>
      <c r="D1859" s="10" t="s">
        <v>1326</v>
      </c>
      <c r="E1859" s="11" t="s">
        <v>1203</v>
      </c>
      <c r="F1859" s="12">
        <v>904288.28</v>
      </c>
      <c r="G1859" s="13">
        <v>43281</v>
      </c>
    </row>
    <row r="1860" spans="1:7" ht="36.75" customHeight="1" x14ac:dyDescent="0.25">
      <c r="A1860" s="7">
        <v>43223</v>
      </c>
      <c r="B1860" s="8" t="s">
        <v>405</v>
      </c>
      <c r="C1860" s="9" t="s">
        <v>2157</v>
      </c>
      <c r="D1860" s="10" t="s">
        <v>1326</v>
      </c>
      <c r="E1860" s="11" t="s">
        <v>1203</v>
      </c>
      <c r="F1860" s="12">
        <v>1487185.86</v>
      </c>
      <c r="G1860" s="13">
        <v>43281</v>
      </c>
    </row>
    <row r="1861" spans="1:7" ht="36.75" customHeight="1" x14ac:dyDescent="0.25">
      <c r="A1861" s="7">
        <v>43223</v>
      </c>
      <c r="B1861" s="8" t="s">
        <v>302</v>
      </c>
      <c r="C1861" s="9" t="s">
        <v>2157</v>
      </c>
      <c r="D1861" s="10" t="s">
        <v>1326</v>
      </c>
      <c r="E1861" s="11" t="s">
        <v>1203</v>
      </c>
      <c r="F1861" s="12">
        <v>896912.1</v>
      </c>
      <c r="G1861" s="13">
        <v>43281</v>
      </c>
    </row>
    <row r="1862" spans="1:7" ht="36.75" customHeight="1" x14ac:dyDescent="0.25">
      <c r="A1862" s="7">
        <v>43223</v>
      </c>
      <c r="B1862" s="8" t="s">
        <v>524</v>
      </c>
      <c r="C1862" s="9" t="s">
        <v>2157</v>
      </c>
      <c r="D1862" s="10" t="s">
        <v>1326</v>
      </c>
      <c r="E1862" s="11" t="s">
        <v>1203</v>
      </c>
      <c r="F1862" s="12">
        <v>433928.48</v>
      </c>
      <c r="G1862" s="13">
        <v>43281</v>
      </c>
    </row>
    <row r="1863" spans="1:7" ht="36.75" customHeight="1" x14ac:dyDescent="0.25">
      <c r="A1863" s="7">
        <v>43223</v>
      </c>
      <c r="B1863" s="8" t="s">
        <v>687</v>
      </c>
      <c r="C1863" s="9" t="s">
        <v>2221</v>
      </c>
      <c r="D1863" s="10" t="s">
        <v>1339</v>
      </c>
      <c r="E1863" s="11" t="s">
        <v>1203</v>
      </c>
      <c r="F1863" s="12">
        <v>80891706.980000004</v>
      </c>
      <c r="G1863" s="13">
        <v>43281</v>
      </c>
    </row>
    <row r="1864" spans="1:7" ht="36.75" customHeight="1" x14ac:dyDescent="0.25">
      <c r="A1864" s="7">
        <v>43223</v>
      </c>
      <c r="B1864" s="8" t="s">
        <v>997</v>
      </c>
      <c r="C1864" s="9" t="s">
        <v>1515</v>
      </c>
      <c r="D1864" s="10" t="s">
        <v>1326</v>
      </c>
      <c r="E1864" s="11" t="s">
        <v>1203</v>
      </c>
      <c r="F1864" s="12">
        <v>577374</v>
      </c>
      <c r="G1864" s="13">
        <v>43281</v>
      </c>
    </row>
    <row r="1865" spans="1:7" ht="36.75" customHeight="1" x14ac:dyDescent="0.25">
      <c r="A1865" s="7">
        <v>43223</v>
      </c>
      <c r="B1865" s="8" t="s">
        <v>998</v>
      </c>
      <c r="C1865" s="9" t="s">
        <v>2157</v>
      </c>
      <c r="D1865" s="10" t="s">
        <v>1326</v>
      </c>
      <c r="E1865" s="11" t="s">
        <v>1203</v>
      </c>
      <c r="F1865" s="12">
        <v>865167.74</v>
      </c>
      <c r="G1865" s="13">
        <v>43281</v>
      </c>
    </row>
    <row r="1866" spans="1:7" ht="36.75" customHeight="1" x14ac:dyDescent="0.25">
      <c r="A1866" s="7">
        <v>43223</v>
      </c>
      <c r="B1866" s="8" t="s">
        <v>116</v>
      </c>
      <c r="C1866" s="9" t="s">
        <v>2222</v>
      </c>
      <c r="D1866" s="10" t="s">
        <v>1326</v>
      </c>
      <c r="E1866" s="11" t="s">
        <v>1203</v>
      </c>
      <c r="F1866" s="12">
        <v>1334627.2</v>
      </c>
      <c r="G1866" s="13">
        <v>43281</v>
      </c>
    </row>
    <row r="1867" spans="1:7" ht="36.75" customHeight="1" x14ac:dyDescent="0.25">
      <c r="A1867" s="7">
        <v>43223</v>
      </c>
      <c r="B1867" s="8" t="s">
        <v>999</v>
      </c>
      <c r="C1867" s="9" t="s">
        <v>2223</v>
      </c>
      <c r="D1867" s="10" t="s">
        <v>1326</v>
      </c>
      <c r="E1867" s="11" t="s">
        <v>1203</v>
      </c>
      <c r="F1867" s="12">
        <v>486444.38</v>
      </c>
      <c r="G1867" s="13">
        <v>43281</v>
      </c>
    </row>
    <row r="1868" spans="1:7" ht="36.75" customHeight="1" x14ac:dyDescent="0.25">
      <c r="A1868" s="7">
        <v>43223</v>
      </c>
      <c r="B1868" s="8" t="s">
        <v>816</v>
      </c>
      <c r="C1868" s="9" t="s">
        <v>1631</v>
      </c>
      <c r="D1868" s="10" t="s">
        <v>1326</v>
      </c>
      <c r="E1868" s="11" t="s">
        <v>1203</v>
      </c>
      <c r="F1868" s="12">
        <v>408964.4</v>
      </c>
      <c r="G1868" s="13">
        <v>43281</v>
      </c>
    </row>
    <row r="1869" spans="1:7" ht="36.75" customHeight="1" x14ac:dyDescent="0.25">
      <c r="A1869" s="7">
        <v>43223</v>
      </c>
      <c r="B1869" s="8" t="s">
        <v>1000</v>
      </c>
      <c r="C1869" s="9" t="s">
        <v>2157</v>
      </c>
      <c r="D1869" s="10" t="s">
        <v>1326</v>
      </c>
      <c r="E1869" s="11" t="s">
        <v>1203</v>
      </c>
      <c r="F1869" s="12">
        <v>1202407.02</v>
      </c>
      <c r="G1869" s="13">
        <v>43281</v>
      </c>
    </row>
    <row r="1870" spans="1:7" ht="36.75" customHeight="1" x14ac:dyDescent="0.25">
      <c r="A1870" s="7">
        <v>43223</v>
      </c>
      <c r="B1870" s="8" t="s">
        <v>732</v>
      </c>
      <c r="C1870" s="9" t="s">
        <v>2224</v>
      </c>
      <c r="D1870" s="10" t="s">
        <v>1326</v>
      </c>
      <c r="E1870" s="11" t="s">
        <v>1203</v>
      </c>
      <c r="F1870" s="12">
        <v>1643316.38</v>
      </c>
      <c r="G1870" s="13">
        <v>43281</v>
      </c>
    </row>
    <row r="1871" spans="1:7" ht="36.75" customHeight="1" x14ac:dyDescent="0.25">
      <c r="A1871" s="7">
        <v>43223</v>
      </c>
      <c r="B1871" s="8" t="s">
        <v>384</v>
      </c>
      <c r="C1871" s="9" t="s">
        <v>1677</v>
      </c>
      <c r="D1871" s="10" t="s">
        <v>1326</v>
      </c>
      <c r="E1871" s="11" t="s">
        <v>1203</v>
      </c>
      <c r="F1871" s="12">
        <v>1085666.08</v>
      </c>
      <c r="G1871" s="13">
        <v>43281</v>
      </c>
    </row>
    <row r="1872" spans="1:7" ht="36.75" customHeight="1" x14ac:dyDescent="0.25">
      <c r="A1872" s="7">
        <v>43223</v>
      </c>
      <c r="B1872" s="8" t="s">
        <v>164</v>
      </c>
      <c r="C1872" s="9" t="s">
        <v>1465</v>
      </c>
      <c r="D1872" s="10" t="s">
        <v>1326</v>
      </c>
      <c r="E1872" s="11" t="s">
        <v>1203</v>
      </c>
      <c r="F1872" s="12">
        <v>577471.93999999994</v>
      </c>
      <c r="G1872" s="13">
        <v>43281</v>
      </c>
    </row>
    <row r="1873" spans="1:7" ht="36.75" customHeight="1" x14ac:dyDescent="0.25">
      <c r="A1873" s="7">
        <v>43223</v>
      </c>
      <c r="B1873" s="8" t="s">
        <v>643</v>
      </c>
      <c r="C1873" s="9" t="s">
        <v>1502</v>
      </c>
      <c r="D1873" s="10" t="s">
        <v>1342</v>
      </c>
      <c r="E1873" s="11" t="s">
        <v>1203</v>
      </c>
      <c r="F1873" s="12">
        <v>114756.2</v>
      </c>
      <c r="G1873" s="13">
        <v>43281</v>
      </c>
    </row>
    <row r="1874" spans="1:7" ht="36.75" customHeight="1" x14ac:dyDescent="0.25">
      <c r="A1874" s="7">
        <v>43223</v>
      </c>
      <c r="B1874" s="8" t="s">
        <v>643</v>
      </c>
      <c r="C1874" s="9" t="s">
        <v>2225</v>
      </c>
      <c r="D1874" s="10" t="s">
        <v>1328</v>
      </c>
      <c r="E1874" s="11" t="s">
        <v>1203</v>
      </c>
      <c r="F1874" s="12">
        <v>214087.4</v>
      </c>
      <c r="G1874" s="13">
        <v>43281</v>
      </c>
    </row>
    <row r="1875" spans="1:7" ht="36.75" customHeight="1" x14ac:dyDescent="0.25">
      <c r="A1875" s="7">
        <v>43223</v>
      </c>
      <c r="B1875" s="8" t="s">
        <v>47</v>
      </c>
      <c r="C1875" s="9" t="s">
        <v>2226</v>
      </c>
      <c r="D1875" s="10" t="s">
        <v>1326</v>
      </c>
      <c r="E1875" s="11" t="s">
        <v>1203</v>
      </c>
      <c r="F1875" s="12">
        <v>633793.34</v>
      </c>
      <c r="G1875" s="13">
        <v>43281</v>
      </c>
    </row>
    <row r="1876" spans="1:7" ht="36.75" customHeight="1" x14ac:dyDescent="0.25">
      <c r="A1876" s="7">
        <v>43223</v>
      </c>
      <c r="B1876" s="8" t="s">
        <v>542</v>
      </c>
      <c r="C1876" s="9" t="s">
        <v>2157</v>
      </c>
      <c r="D1876" s="10" t="s">
        <v>1326</v>
      </c>
      <c r="E1876" s="11" t="s">
        <v>1203</v>
      </c>
      <c r="F1876" s="12">
        <v>955840.12</v>
      </c>
      <c r="G1876" s="13">
        <v>43281</v>
      </c>
    </row>
    <row r="1877" spans="1:7" ht="36.75" customHeight="1" x14ac:dyDescent="0.25">
      <c r="A1877" s="7">
        <v>43223</v>
      </c>
      <c r="B1877" s="8" t="s">
        <v>761</v>
      </c>
      <c r="C1877" s="9" t="s">
        <v>1493</v>
      </c>
      <c r="D1877" s="10" t="s">
        <v>1326</v>
      </c>
      <c r="E1877" s="11" t="s">
        <v>1203</v>
      </c>
      <c r="F1877" s="12">
        <v>846444.68</v>
      </c>
      <c r="G1877" s="13">
        <v>43281</v>
      </c>
    </row>
    <row r="1878" spans="1:7" ht="36.75" customHeight="1" x14ac:dyDescent="0.25">
      <c r="A1878" s="7">
        <v>43223</v>
      </c>
      <c r="B1878" s="8" t="s">
        <v>1001</v>
      </c>
      <c r="C1878" s="9" t="s">
        <v>1950</v>
      </c>
      <c r="D1878" s="10" t="s">
        <v>1326</v>
      </c>
      <c r="E1878" s="11" t="s">
        <v>1203</v>
      </c>
      <c r="F1878" s="12">
        <v>750143.7</v>
      </c>
      <c r="G1878" s="13">
        <v>43281</v>
      </c>
    </row>
    <row r="1879" spans="1:7" ht="36.75" customHeight="1" x14ac:dyDescent="0.25">
      <c r="A1879" s="7">
        <v>43223</v>
      </c>
      <c r="B1879" s="8" t="s">
        <v>411</v>
      </c>
      <c r="C1879" s="9" t="s">
        <v>1491</v>
      </c>
      <c r="D1879" s="10" t="s">
        <v>1326</v>
      </c>
      <c r="E1879" s="11" t="s">
        <v>1203</v>
      </c>
      <c r="F1879" s="12">
        <v>707011.16</v>
      </c>
      <c r="G1879" s="13">
        <v>43281</v>
      </c>
    </row>
    <row r="1880" spans="1:7" ht="36.75" customHeight="1" x14ac:dyDescent="0.25">
      <c r="A1880" s="7">
        <v>43223</v>
      </c>
      <c r="B1880" s="8" t="s">
        <v>922</v>
      </c>
      <c r="C1880" s="9" t="s">
        <v>1676</v>
      </c>
      <c r="D1880" s="10" t="s">
        <v>1326</v>
      </c>
      <c r="E1880" s="11" t="s">
        <v>1203</v>
      </c>
      <c r="F1880" s="12">
        <v>266182.03999999998</v>
      </c>
      <c r="G1880" s="13">
        <v>43281</v>
      </c>
    </row>
    <row r="1881" spans="1:7" ht="36.75" customHeight="1" x14ac:dyDescent="0.25">
      <c r="A1881" s="7">
        <v>43223</v>
      </c>
      <c r="B1881" s="8" t="s">
        <v>375</v>
      </c>
      <c r="C1881" s="9" t="s">
        <v>2157</v>
      </c>
      <c r="D1881" s="10" t="s">
        <v>1326</v>
      </c>
      <c r="E1881" s="11" t="s">
        <v>1203</v>
      </c>
      <c r="F1881" s="12">
        <v>1359324.6</v>
      </c>
      <c r="G1881" s="13">
        <v>43281</v>
      </c>
    </row>
    <row r="1882" spans="1:7" ht="36.75" customHeight="1" x14ac:dyDescent="0.25">
      <c r="A1882" s="7">
        <v>43223</v>
      </c>
      <c r="B1882" s="8" t="s">
        <v>779</v>
      </c>
      <c r="C1882" s="9" t="s">
        <v>1676</v>
      </c>
      <c r="D1882" s="10" t="s">
        <v>1326</v>
      </c>
      <c r="E1882" s="11" t="s">
        <v>1203</v>
      </c>
      <c r="F1882" s="12">
        <v>666571.38</v>
      </c>
      <c r="G1882" s="13">
        <v>43281</v>
      </c>
    </row>
    <row r="1883" spans="1:7" ht="36.75" customHeight="1" x14ac:dyDescent="0.25">
      <c r="A1883" s="7">
        <v>43223</v>
      </c>
      <c r="B1883" s="8" t="s">
        <v>155</v>
      </c>
      <c r="C1883" s="9" t="s">
        <v>1579</v>
      </c>
      <c r="D1883" s="10" t="s">
        <v>1326</v>
      </c>
      <c r="E1883" s="11" t="s">
        <v>1203</v>
      </c>
      <c r="F1883" s="12">
        <v>1197362.52</v>
      </c>
      <c r="G1883" s="13">
        <v>43281</v>
      </c>
    </row>
    <row r="1884" spans="1:7" ht="36.75" customHeight="1" x14ac:dyDescent="0.25">
      <c r="A1884" s="7">
        <v>43223</v>
      </c>
      <c r="B1884" s="8" t="s">
        <v>616</v>
      </c>
      <c r="C1884" s="9" t="s">
        <v>2157</v>
      </c>
      <c r="D1884" s="10" t="s">
        <v>1326</v>
      </c>
      <c r="E1884" s="11" t="s">
        <v>1203</v>
      </c>
      <c r="F1884" s="12">
        <v>759070.4</v>
      </c>
      <c r="G1884" s="13">
        <v>43281</v>
      </c>
    </row>
    <row r="1885" spans="1:7" ht="36.75" customHeight="1" x14ac:dyDescent="0.25">
      <c r="A1885" s="7">
        <v>43223</v>
      </c>
      <c r="B1885" s="8" t="s">
        <v>245</v>
      </c>
      <c r="C1885" s="9" t="s">
        <v>1654</v>
      </c>
      <c r="D1885" s="10" t="s">
        <v>1326</v>
      </c>
      <c r="E1885" s="11" t="s">
        <v>1203</v>
      </c>
      <c r="F1885" s="12">
        <v>1212787.48</v>
      </c>
      <c r="G1885" s="13">
        <v>43281</v>
      </c>
    </row>
    <row r="1886" spans="1:7" ht="36.75" customHeight="1" x14ac:dyDescent="0.25">
      <c r="A1886" s="7">
        <v>43223</v>
      </c>
      <c r="B1886" s="8" t="s">
        <v>207</v>
      </c>
      <c r="C1886" s="9" t="s">
        <v>2227</v>
      </c>
      <c r="D1886" s="10" t="s">
        <v>1326</v>
      </c>
      <c r="E1886" s="11" t="s">
        <v>1203</v>
      </c>
      <c r="F1886" s="12">
        <v>755554</v>
      </c>
      <c r="G1886" s="13">
        <v>43281</v>
      </c>
    </row>
    <row r="1887" spans="1:7" ht="36.75" customHeight="1" x14ac:dyDescent="0.25">
      <c r="A1887" s="7">
        <v>43223</v>
      </c>
      <c r="B1887" s="8" t="s">
        <v>1002</v>
      </c>
      <c r="C1887" s="9" t="s">
        <v>1463</v>
      </c>
      <c r="D1887" s="10" t="s">
        <v>1329</v>
      </c>
      <c r="E1887" s="11" t="s">
        <v>1203</v>
      </c>
      <c r="F1887" s="12">
        <v>403060.86</v>
      </c>
      <c r="G1887" s="13">
        <v>43281</v>
      </c>
    </row>
    <row r="1888" spans="1:7" ht="36.75" customHeight="1" x14ac:dyDescent="0.25">
      <c r="A1888" s="7">
        <v>43223</v>
      </c>
      <c r="B1888" s="8" t="s">
        <v>1002</v>
      </c>
      <c r="C1888" s="9" t="s">
        <v>1515</v>
      </c>
      <c r="D1888" s="10" t="s">
        <v>1326</v>
      </c>
      <c r="E1888" s="11" t="s">
        <v>1203</v>
      </c>
      <c r="F1888" s="12">
        <v>808691.76</v>
      </c>
      <c r="G1888" s="13">
        <v>43281</v>
      </c>
    </row>
    <row r="1889" spans="1:7" ht="36.75" customHeight="1" x14ac:dyDescent="0.25">
      <c r="A1889" s="7">
        <v>43223</v>
      </c>
      <c r="B1889" s="8" t="s">
        <v>742</v>
      </c>
      <c r="C1889" s="9" t="s">
        <v>1681</v>
      </c>
      <c r="D1889" s="10" t="s">
        <v>1326</v>
      </c>
      <c r="E1889" s="11" t="s">
        <v>1203</v>
      </c>
      <c r="F1889" s="12">
        <v>1572990.74</v>
      </c>
      <c r="G1889" s="13">
        <v>43281</v>
      </c>
    </row>
    <row r="1890" spans="1:7" ht="36.75" customHeight="1" x14ac:dyDescent="0.25">
      <c r="A1890" s="7">
        <v>43223</v>
      </c>
      <c r="B1890" s="8" t="s">
        <v>1003</v>
      </c>
      <c r="C1890" s="9" t="s">
        <v>1518</v>
      </c>
      <c r="D1890" s="10" t="s">
        <v>1326</v>
      </c>
      <c r="E1890" s="11" t="s">
        <v>1203</v>
      </c>
      <c r="F1890" s="12">
        <v>814123.3</v>
      </c>
      <c r="G1890" s="13">
        <v>43281</v>
      </c>
    </row>
    <row r="1891" spans="1:7" ht="36.75" customHeight="1" x14ac:dyDescent="0.25">
      <c r="A1891" s="7">
        <v>43223</v>
      </c>
      <c r="B1891" s="8" t="s">
        <v>1004</v>
      </c>
      <c r="C1891" s="9" t="s">
        <v>1521</v>
      </c>
      <c r="D1891" s="10" t="s">
        <v>1326</v>
      </c>
      <c r="E1891" s="11" t="s">
        <v>1203</v>
      </c>
      <c r="F1891" s="12">
        <v>831546</v>
      </c>
      <c r="G1891" s="13">
        <v>43281</v>
      </c>
    </row>
    <row r="1892" spans="1:7" ht="36.75" customHeight="1" x14ac:dyDescent="0.25">
      <c r="A1892" s="7">
        <v>43223</v>
      </c>
      <c r="B1892" s="8" t="s">
        <v>540</v>
      </c>
      <c r="C1892" s="9" t="s">
        <v>1488</v>
      </c>
      <c r="D1892" s="10" t="s">
        <v>1326</v>
      </c>
      <c r="E1892" s="11" t="s">
        <v>1203</v>
      </c>
      <c r="F1892" s="12">
        <v>416473.92</v>
      </c>
      <c r="G1892" s="13">
        <v>43281</v>
      </c>
    </row>
    <row r="1893" spans="1:7" ht="36.75" customHeight="1" x14ac:dyDescent="0.25">
      <c r="A1893" s="7">
        <v>43223</v>
      </c>
      <c r="B1893" s="8" t="s">
        <v>192</v>
      </c>
      <c r="C1893" s="9" t="s">
        <v>2157</v>
      </c>
      <c r="D1893" s="10" t="s">
        <v>1326</v>
      </c>
      <c r="E1893" s="11" t="s">
        <v>1203</v>
      </c>
      <c r="F1893" s="12">
        <v>2478418.9</v>
      </c>
      <c r="G1893" s="13">
        <v>43281</v>
      </c>
    </row>
    <row r="1894" spans="1:7" ht="36.75" customHeight="1" x14ac:dyDescent="0.25">
      <c r="A1894" s="7">
        <v>43223</v>
      </c>
      <c r="B1894" s="8" t="s">
        <v>1005</v>
      </c>
      <c r="C1894" s="9" t="s">
        <v>1501</v>
      </c>
      <c r="D1894" s="10" t="s">
        <v>1326</v>
      </c>
      <c r="E1894" s="11" t="s">
        <v>1203</v>
      </c>
      <c r="F1894" s="12">
        <v>938433.94</v>
      </c>
      <c r="G1894" s="13">
        <v>43281</v>
      </c>
    </row>
    <row r="1895" spans="1:7" ht="36.75" customHeight="1" x14ac:dyDescent="0.25">
      <c r="A1895" s="7">
        <v>43223</v>
      </c>
      <c r="B1895" s="8" t="s">
        <v>344</v>
      </c>
      <c r="C1895" s="9" t="s">
        <v>2228</v>
      </c>
      <c r="D1895" s="10" t="s">
        <v>1326</v>
      </c>
      <c r="E1895" s="11" t="s">
        <v>1203</v>
      </c>
      <c r="F1895" s="12">
        <v>1132060.1399999999</v>
      </c>
      <c r="G1895" s="13">
        <v>43281</v>
      </c>
    </row>
    <row r="1896" spans="1:7" ht="36.75" customHeight="1" x14ac:dyDescent="0.25">
      <c r="A1896" s="7">
        <v>43223</v>
      </c>
      <c r="B1896" s="8" t="s">
        <v>711</v>
      </c>
      <c r="C1896" s="9" t="s">
        <v>2229</v>
      </c>
      <c r="D1896" s="10" t="s">
        <v>1326</v>
      </c>
      <c r="E1896" s="11" t="s">
        <v>1203</v>
      </c>
      <c r="F1896" s="12">
        <v>1218942.3600000001</v>
      </c>
      <c r="G1896" s="13">
        <v>43281</v>
      </c>
    </row>
    <row r="1897" spans="1:7" ht="36.75" customHeight="1" x14ac:dyDescent="0.25">
      <c r="A1897" s="7">
        <v>43223</v>
      </c>
      <c r="B1897" s="8" t="s">
        <v>262</v>
      </c>
      <c r="C1897" s="9" t="s">
        <v>1515</v>
      </c>
      <c r="D1897" s="10" t="s">
        <v>1326</v>
      </c>
      <c r="E1897" s="11" t="s">
        <v>1203</v>
      </c>
      <c r="F1897" s="12">
        <v>559154.80000000005</v>
      </c>
      <c r="G1897" s="13">
        <v>43281</v>
      </c>
    </row>
    <row r="1898" spans="1:7" ht="36.75" customHeight="1" x14ac:dyDescent="0.25">
      <c r="A1898" s="7">
        <v>43223</v>
      </c>
      <c r="B1898" s="8" t="s">
        <v>41</v>
      </c>
      <c r="C1898" s="9" t="s">
        <v>2230</v>
      </c>
      <c r="D1898" s="10" t="s">
        <v>1326</v>
      </c>
      <c r="E1898" s="11" t="s">
        <v>1203</v>
      </c>
      <c r="F1898" s="12">
        <v>676971.9</v>
      </c>
      <c r="G1898" s="13">
        <v>43281</v>
      </c>
    </row>
    <row r="1899" spans="1:7" ht="36.75" customHeight="1" x14ac:dyDescent="0.25">
      <c r="A1899" s="7">
        <v>43223</v>
      </c>
      <c r="B1899" s="8" t="s">
        <v>165</v>
      </c>
      <c r="C1899" s="9" t="s">
        <v>1713</v>
      </c>
      <c r="D1899" s="10" t="s">
        <v>1326</v>
      </c>
      <c r="E1899" s="11" t="s">
        <v>1203</v>
      </c>
      <c r="F1899" s="12">
        <v>1454493.96</v>
      </c>
      <c r="G1899" s="13">
        <v>43281</v>
      </c>
    </row>
    <row r="1900" spans="1:7" ht="36.75" customHeight="1" x14ac:dyDescent="0.25">
      <c r="A1900" s="7">
        <v>43223</v>
      </c>
      <c r="B1900" s="8" t="s">
        <v>36</v>
      </c>
      <c r="C1900" s="9" t="s">
        <v>1615</v>
      </c>
      <c r="D1900" s="10" t="s">
        <v>1326</v>
      </c>
      <c r="E1900" s="11" t="s">
        <v>1203</v>
      </c>
      <c r="F1900" s="12">
        <v>1136788.3999999999</v>
      </c>
      <c r="G1900" s="13">
        <v>43281</v>
      </c>
    </row>
    <row r="1901" spans="1:7" ht="36.75" customHeight="1" x14ac:dyDescent="0.25">
      <c r="A1901" s="7">
        <v>43223</v>
      </c>
      <c r="B1901" s="8" t="s">
        <v>462</v>
      </c>
      <c r="C1901" s="9" t="s">
        <v>1512</v>
      </c>
      <c r="D1901" s="10" t="s">
        <v>1326</v>
      </c>
      <c r="E1901" s="11" t="s">
        <v>1203</v>
      </c>
      <c r="F1901" s="12">
        <v>589294.36</v>
      </c>
      <c r="G1901" s="13">
        <v>43281</v>
      </c>
    </row>
    <row r="1902" spans="1:7" ht="36.75" customHeight="1" x14ac:dyDescent="0.25">
      <c r="A1902" s="7">
        <v>43223</v>
      </c>
      <c r="B1902" s="8" t="s">
        <v>413</v>
      </c>
      <c r="C1902" s="9" t="s">
        <v>1946</v>
      </c>
      <c r="D1902" s="10" t="s">
        <v>1326</v>
      </c>
      <c r="E1902" s="11" t="s">
        <v>1203</v>
      </c>
      <c r="F1902" s="12">
        <v>896575.8</v>
      </c>
      <c r="G1902" s="13">
        <v>43281</v>
      </c>
    </row>
    <row r="1903" spans="1:7" ht="36.75" customHeight="1" x14ac:dyDescent="0.25">
      <c r="A1903" s="7">
        <v>43223</v>
      </c>
      <c r="B1903" s="8" t="s">
        <v>1006</v>
      </c>
      <c r="C1903" s="9" t="s">
        <v>2231</v>
      </c>
      <c r="D1903" s="10" t="s">
        <v>1326</v>
      </c>
      <c r="E1903" s="11" t="s">
        <v>1203</v>
      </c>
      <c r="F1903" s="12">
        <v>4066899.5</v>
      </c>
      <c r="G1903" s="13">
        <v>43281</v>
      </c>
    </row>
    <row r="1904" spans="1:7" ht="36.75" customHeight="1" x14ac:dyDescent="0.25">
      <c r="A1904" s="7">
        <v>43223</v>
      </c>
      <c r="B1904" s="8" t="s">
        <v>907</v>
      </c>
      <c r="C1904" s="9" t="s">
        <v>2132</v>
      </c>
      <c r="D1904" s="10" t="s">
        <v>1342</v>
      </c>
      <c r="E1904" s="11" t="s">
        <v>1203</v>
      </c>
      <c r="F1904" s="12">
        <v>354043.99</v>
      </c>
      <c r="G1904" s="13">
        <v>43281</v>
      </c>
    </row>
    <row r="1905" spans="1:7" ht="36.75" customHeight="1" x14ac:dyDescent="0.25">
      <c r="A1905" s="7">
        <v>43223</v>
      </c>
      <c r="B1905" s="8" t="s">
        <v>907</v>
      </c>
      <c r="C1905" s="9" t="s">
        <v>2232</v>
      </c>
      <c r="D1905" s="10" t="s">
        <v>1333</v>
      </c>
      <c r="E1905" s="11" t="s">
        <v>1203</v>
      </c>
      <c r="F1905" s="12">
        <v>590073.31999999995</v>
      </c>
      <c r="G1905" s="13">
        <v>43281</v>
      </c>
    </row>
    <row r="1906" spans="1:7" ht="36.75" customHeight="1" x14ac:dyDescent="0.25">
      <c r="A1906" s="7">
        <v>43223</v>
      </c>
      <c r="B1906" s="8" t="s">
        <v>907</v>
      </c>
      <c r="C1906" s="9" t="s">
        <v>2232</v>
      </c>
      <c r="D1906" s="10" t="s">
        <v>1326</v>
      </c>
      <c r="E1906" s="11" t="s">
        <v>1203</v>
      </c>
      <c r="F1906" s="12">
        <v>478792.08</v>
      </c>
      <c r="G1906" s="13">
        <v>43281</v>
      </c>
    </row>
    <row r="1907" spans="1:7" ht="36.75" customHeight="1" x14ac:dyDescent="0.25">
      <c r="A1907" s="7">
        <v>43223</v>
      </c>
      <c r="B1907" s="8" t="s">
        <v>49</v>
      </c>
      <c r="C1907" s="9" t="s">
        <v>1493</v>
      </c>
      <c r="D1907" s="10" t="s">
        <v>1326</v>
      </c>
      <c r="E1907" s="11" t="s">
        <v>1203</v>
      </c>
      <c r="F1907" s="12">
        <v>737049.24</v>
      </c>
      <c r="G1907" s="13">
        <v>43281</v>
      </c>
    </row>
    <row r="1908" spans="1:7" ht="36.75" customHeight="1" x14ac:dyDescent="0.25">
      <c r="A1908" s="7">
        <v>43223</v>
      </c>
      <c r="B1908" s="8" t="s">
        <v>312</v>
      </c>
      <c r="C1908" s="9" t="s">
        <v>2157</v>
      </c>
      <c r="D1908" s="10" t="s">
        <v>1326</v>
      </c>
      <c r="E1908" s="11" t="s">
        <v>1203</v>
      </c>
      <c r="F1908" s="12">
        <v>1536711.34</v>
      </c>
      <c r="G1908" s="13">
        <v>43281</v>
      </c>
    </row>
    <row r="1909" spans="1:7" ht="36.75" customHeight="1" x14ac:dyDescent="0.25">
      <c r="A1909" s="7">
        <v>43223</v>
      </c>
      <c r="B1909" s="8" t="s">
        <v>234</v>
      </c>
      <c r="C1909" s="9" t="s">
        <v>2157</v>
      </c>
      <c r="D1909" s="10" t="s">
        <v>1326</v>
      </c>
      <c r="E1909" s="11" t="s">
        <v>1203</v>
      </c>
      <c r="F1909" s="12">
        <v>1407172.42</v>
      </c>
      <c r="G1909" s="13">
        <v>43281</v>
      </c>
    </row>
    <row r="1910" spans="1:7" ht="36.75" customHeight="1" x14ac:dyDescent="0.25">
      <c r="A1910" s="7">
        <v>43223</v>
      </c>
      <c r="B1910" s="8" t="s">
        <v>209</v>
      </c>
      <c r="C1910" s="9" t="s">
        <v>2157</v>
      </c>
      <c r="D1910" s="10" t="s">
        <v>1326</v>
      </c>
      <c r="E1910" s="11" t="s">
        <v>1203</v>
      </c>
      <c r="F1910" s="12">
        <v>1336276.8400000001</v>
      </c>
      <c r="G1910" s="13">
        <v>43281</v>
      </c>
    </row>
    <row r="1911" spans="1:7" ht="36.75" customHeight="1" x14ac:dyDescent="0.25">
      <c r="A1911" s="7">
        <v>43223</v>
      </c>
      <c r="B1911" s="8" t="s">
        <v>725</v>
      </c>
      <c r="C1911" s="9" t="s">
        <v>2233</v>
      </c>
      <c r="D1911" s="10" t="s">
        <v>1326</v>
      </c>
      <c r="E1911" s="11" t="s">
        <v>1203</v>
      </c>
      <c r="F1911" s="12">
        <v>1061340.3799999999</v>
      </c>
      <c r="G1911" s="13">
        <v>43281</v>
      </c>
    </row>
    <row r="1912" spans="1:7" ht="36.75" customHeight="1" x14ac:dyDescent="0.25">
      <c r="A1912" s="7">
        <v>43223</v>
      </c>
      <c r="B1912" s="8" t="s">
        <v>771</v>
      </c>
      <c r="C1912" s="9" t="s">
        <v>1464</v>
      </c>
      <c r="D1912" s="10" t="s">
        <v>1329</v>
      </c>
      <c r="E1912" s="11" t="s">
        <v>1203</v>
      </c>
      <c r="F1912" s="12">
        <v>1444760.14</v>
      </c>
      <c r="G1912" s="13">
        <v>43281</v>
      </c>
    </row>
    <row r="1913" spans="1:7" ht="36.75" customHeight="1" x14ac:dyDescent="0.25">
      <c r="A1913" s="7">
        <v>43223</v>
      </c>
      <c r="B1913" s="8" t="s">
        <v>1007</v>
      </c>
      <c r="C1913" s="9" t="s">
        <v>1463</v>
      </c>
      <c r="D1913" s="10" t="s">
        <v>1326</v>
      </c>
      <c r="E1913" s="11" t="s">
        <v>1203</v>
      </c>
      <c r="F1913" s="12">
        <v>1485961.02</v>
      </c>
      <c r="G1913" s="13">
        <v>43281</v>
      </c>
    </row>
    <row r="1914" spans="1:7" ht="36.75" customHeight="1" x14ac:dyDescent="0.25">
      <c r="A1914" s="7">
        <v>43223</v>
      </c>
      <c r="B1914" s="8" t="s">
        <v>596</v>
      </c>
      <c r="C1914" s="9" t="s">
        <v>1654</v>
      </c>
      <c r="D1914" s="10" t="s">
        <v>1326</v>
      </c>
      <c r="E1914" s="11" t="s">
        <v>1203</v>
      </c>
      <c r="F1914" s="12">
        <v>1086495.6200000001</v>
      </c>
      <c r="G1914" s="13">
        <v>43281</v>
      </c>
    </row>
    <row r="1915" spans="1:7" ht="36.75" customHeight="1" x14ac:dyDescent="0.25">
      <c r="A1915" s="7">
        <v>43223</v>
      </c>
      <c r="B1915" s="8" t="s">
        <v>658</v>
      </c>
      <c r="C1915" s="9" t="s">
        <v>1676</v>
      </c>
      <c r="D1915" s="10" t="s">
        <v>1327</v>
      </c>
      <c r="E1915" s="11" t="s">
        <v>1203</v>
      </c>
      <c r="F1915" s="12">
        <v>822515.7</v>
      </c>
      <c r="G1915" s="13">
        <v>43281</v>
      </c>
    </row>
    <row r="1916" spans="1:7" ht="36.75" customHeight="1" x14ac:dyDescent="0.25">
      <c r="A1916" s="7">
        <v>43223</v>
      </c>
      <c r="B1916" s="8" t="s">
        <v>749</v>
      </c>
      <c r="C1916" s="9" t="s">
        <v>2234</v>
      </c>
      <c r="D1916" s="10" t="s">
        <v>1326</v>
      </c>
      <c r="E1916" s="11" t="s">
        <v>1203</v>
      </c>
      <c r="F1916" s="12">
        <v>613598.81999999995</v>
      </c>
      <c r="G1916" s="13">
        <v>43281</v>
      </c>
    </row>
    <row r="1917" spans="1:7" ht="36.75" customHeight="1" x14ac:dyDescent="0.25">
      <c r="A1917" s="7">
        <v>43223</v>
      </c>
      <c r="B1917" s="8" t="s">
        <v>581</v>
      </c>
      <c r="C1917" s="9" t="s">
        <v>2235</v>
      </c>
      <c r="D1917" s="10" t="s">
        <v>1327</v>
      </c>
      <c r="E1917" s="11" t="s">
        <v>1203</v>
      </c>
      <c r="F1917" s="12">
        <v>1426720.9</v>
      </c>
      <c r="G1917" s="13">
        <v>43281</v>
      </c>
    </row>
    <row r="1918" spans="1:7" ht="36.75" customHeight="1" x14ac:dyDescent="0.25">
      <c r="A1918" s="7">
        <v>43223</v>
      </c>
      <c r="B1918" s="8" t="s">
        <v>356</v>
      </c>
      <c r="C1918" s="9" t="s">
        <v>2157</v>
      </c>
      <c r="D1918" s="10" t="s">
        <v>1326</v>
      </c>
      <c r="E1918" s="11" t="s">
        <v>1203</v>
      </c>
      <c r="F1918" s="12">
        <v>735577.78</v>
      </c>
      <c r="G1918" s="13">
        <v>43281</v>
      </c>
    </row>
    <row r="1919" spans="1:7" ht="36.75" customHeight="1" x14ac:dyDescent="0.25">
      <c r="A1919" s="7">
        <v>43223</v>
      </c>
      <c r="B1919" s="8" t="s">
        <v>378</v>
      </c>
      <c r="C1919" s="9" t="s">
        <v>2157</v>
      </c>
      <c r="D1919" s="10" t="s">
        <v>1326</v>
      </c>
      <c r="E1919" s="11" t="s">
        <v>1203</v>
      </c>
      <c r="F1919" s="12">
        <v>1978765.6</v>
      </c>
      <c r="G1919" s="13">
        <v>43281</v>
      </c>
    </row>
    <row r="1920" spans="1:7" ht="36.75" customHeight="1" x14ac:dyDescent="0.25">
      <c r="A1920" s="7">
        <v>43223</v>
      </c>
      <c r="B1920" s="8" t="s">
        <v>169</v>
      </c>
      <c r="C1920" s="9" t="s">
        <v>2051</v>
      </c>
      <c r="D1920" s="10" t="s">
        <v>1329</v>
      </c>
      <c r="E1920" s="11" t="s">
        <v>1203</v>
      </c>
      <c r="F1920" s="12">
        <v>198190.44</v>
      </c>
      <c r="G1920" s="13">
        <v>43281</v>
      </c>
    </row>
    <row r="1921" spans="1:7" ht="36.75" customHeight="1" x14ac:dyDescent="0.25">
      <c r="A1921" s="7">
        <v>43223</v>
      </c>
      <c r="B1921" s="8" t="s">
        <v>169</v>
      </c>
      <c r="C1921" s="9" t="s">
        <v>1759</v>
      </c>
      <c r="D1921" s="10" t="s">
        <v>1326</v>
      </c>
      <c r="E1921" s="11" t="s">
        <v>1203</v>
      </c>
      <c r="F1921" s="12">
        <v>396380.88</v>
      </c>
      <c r="G1921" s="13">
        <v>43281</v>
      </c>
    </row>
    <row r="1922" spans="1:7" ht="36.75" customHeight="1" x14ac:dyDescent="0.25">
      <c r="A1922" s="7">
        <v>43223</v>
      </c>
      <c r="B1922" s="8" t="s">
        <v>1008</v>
      </c>
      <c r="C1922" s="9" t="s">
        <v>1867</v>
      </c>
      <c r="D1922" s="10" t="s">
        <v>1341</v>
      </c>
      <c r="E1922" s="11" t="s">
        <v>1203</v>
      </c>
      <c r="F1922" s="12">
        <v>851984.05</v>
      </c>
      <c r="G1922" s="13">
        <v>43281</v>
      </c>
    </row>
    <row r="1923" spans="1:7" ht="36.75" customHeight="1" x14ac:dyDescent="0.25">
      <c r="A1923" s="7">
        <v>43223</v>
      </c>
      <c r="B1923" s="8" t="s">
        <v>1008</v>
      </c>
      <c r="C1923" s="9" t="s">
        <v>1458</v>
      </c>
      <c r="D1923" s="10" t="s">
        <v>1343</v>
      </c>
      <c r="E1923" s="11" t="s">
        <v>1203</v>
      </c>
      <c r="F1923" s="12">
        <v>557136.31000000006</v>
      </c>
      <c r="G1923" s="13">
        <v>43281</v>
      </c>
    </row>
    <row r="1924" spans="1:7" ht="36.75" customHeight="1" x14ac:dyDescent="0.25">
      <c r="A1924" s="7">
        <v>43223</v>
      </c>
      <c r="B1924" s="8" t="s">
        <v>1008</v>
      </c>
      <c r="C1924" s="9" t="s">
        <v>1459</v>
      </c>
      <c r="D1924" s="10" t="s">
        <v>1342</v>
      </c>
      <c r="E1924" s="11" t="s">
        <v>1203</v>
      </c>
      <c r="F1924" s="12">
        <v>377006.75</v>
      </c>
      <c r="G1924" s="13">
        <v>43281</v>
      </c>
    </row>
    <row r="1925" spans="1:7" ht="36.75" customHeight="1" x14ac:dyDescent="0.25">
      <c r="A1925" s="7">
        <v>43223</v>
      </c>
      <c r="B1925" s="8" t="s">
        <v>879</v>
      </c>
      <c r="C1925" s="9" t="s">
        <v>1514</v>
      </c>
      <c r="D1925" s="10" t="s">
        <v>1328</v>
      </c>
      <c r="E1925" s="11" t="s">
        <v>1203</v>
      </c>
      <c r="F1925" s="12">
        <v>285653.7</v>
      </c>
      <c r="G1925" s="13">
        <v>43281</v>
      </c>
    </row>
    <row r="1926" spans="1:7" ht="36.75" customHeight="1" x14ac:dyDescent="0.25">
      <c r="A1926" s="7">
        <v>43223</v>
      </c>
      <c r="B1926" s="8" t="s">
        <v>1009</v>
      </c>
      <c r="C1926" s="9" t="s">
        <v>1820</v>
      </c>
      <c r="D1926" s="10" t="s">
        <v>1326</v>
      </c>
      <c r="E1926" s="11" t="s">
        <v>1203</v>
      </c>
      <c r="F1926" s="12">
        <v>982562.4</v>
      </c>
      <c r="G1926" s="13">
        <v>43281</v>
      </c>
    </row>
    <row r="1927" spans="1:7" ht="36.75" customHeight="1" x14ac:dyDescent="0.25">
      <c r="A1927" s="7">
        <v>43223</v>
      </c>
      <c r="B1927" s="8" t="s">
        <v>1010</v>
      </c>
      <c r="C1927" s="9" t="s">
        <v>2236</v>
      </c>
      <c r="D1927" s="10" t="s">
        <v>1326</v>
      </c>
      <c r="E1927" s="11" t="s">
        <v>1203</v>
      </c>
      <c r="F1927" s="12">
        <v>1145953.46</v>
      </c>
      <c r="G1927" s="13">
        <v>43281</v>
      </c>
    </row>
    <row r="1928" spans="1:7" ht="36.75" customHeight="1" x14ac:dyDescent="0.25">
      <c r="A1928" s="7">
        <v>43223</v>
      </c>
      <c r="B1928" s="8" t="s">
        <v>796</v>
      </c>
      <c r="C1928" s="9" t="s">
        <v>1494</v>
      </c>
      <c r="D1928" s="10" t="s">
        <v>1326</v>
      </c>
      <c r="E1928" s="11" t="s">
        <v>1203</v>
      </c>
      <c r="F1928" s="12">
        <v>354774.08</v>
      </c>
      <c r="G1928" s="13">
        <v>43281</v>
      </c>
    </row>
    <row r="1929" spans="1:7" ht="36.75" customHeight="1" x14ac:dyDescent="0.25">
      <c r="A1929" s="7">
        <v>43223</v>
      </c>
      <c r="B1929" s="8" t="s">
        <v>212</v>
      </c>
      <c r="C1929" s="9" t="s">
        <v>2157</v>
      </c>
      <c r="D1929" s="10" t="s">
        <v>1326</v>
      </c>
      <c r="E1929" s="11" t="s">
        <v>1203</v>
      </c>
      <c r="F1929" s="12">
        <v>1922627.1</v>
      </c>
      <c r="G1929" s="13">
        <v>43281</v>
      </c>
    </row>
    <row r="1930" spans="1:7" ht="36.75" customHeight="1" x14ac:dyDescent="0.25">
      <c r="A1930" s="7">
        <v>43223</v>
      </c>
      <c r="B1930" s="8" t="s">
        <v>894</v>
      </c>
      <c r="C1930" s="9" t="s">
        <v>2021</v>
      </c>
      <c r="D1930" s="10" t="s">
        <v>1326</v>
      </c>
      <c r="E1930" s="11" t="s">
        <v>1203</v>
      </c>
      <c r="F1930" s="12">
        <v>852127.56</v>
      </c>
      <c r="G1930" s="13">
        <v>43281</v>
      </c>
    </row>
    <row r="1931" spans="1:7" ht="36.75" customHeight="1" x14ac:dyDescent="0.25">
      <c r="A1931" s="7">
        <v>43223</v>
      </c>
      <c r="B1931" s="8" t="s">
        <v>407</v>
      </c>
      <c r="C1931" s="9" t="s">
        <v>1586</v>
      </c>
      <c r="D1931" s="10" t="s">
        <v>1326</v>
      </c>
      <c r="E1931" s="11" t="s">
        <v>1203</v>
      </c>
      <c r="F1931" s="12">
        <v>989125.56</v>
      </c>
      <c r="G1931" s="13">
        <v>43281</v>
      </c>
    </row>
    <row r="1932" spans="1:7" ht="36.75" customHeight="1" x14ac:dyDescent="0.25">
      <c r="A1932" s="7">
        <v>43223</v>
      </c>
      <c r="B1932" s="8" t="s">
        <v>830</v>
      </c>
      <c r="C1932" s="9" t="s">
        <v>1527</v>
      </c>
      <c r="D1932" s="10" t="s">
        <v>1327</v>
      </c>
      <c r="E1932" s="11" t="s">
        <v>1203</v>
      </c>
      <c r="F1932" s="12">
        <v>379878.97</v>
      </c>
      <c r="G1932" s="13">
        <v>43281</v>
      </c>
    </row>
    <row r="1933" spans="1:7" ht="36.75" customHeight="1" x14ac:dyDescent="0.25">
      <c r="A1933" s="7">
        <v>43223</v>
      </c>
      <c r="B1933" s="8" t="s">
        <v>240</v>
      </c>
      <c r="C1933" s="9" t="s">
        <v>1646</v>
      </c>
      <c r="D1933" s="10" t="s">
        <v>1326</v>
      </c>
      <c r="E1933" s="11" t="s">
        <v>1203</v>
      </c>
      <c r="F1933" s="12">
        <v>643992.07999999996</v>
      </c>
      <c r="G1933" s="13">
        <v>43281</v>
      </c>
    </row>
    <row r="1934" spans="1:7" ht="36.75" customHeight="1" x14ac:dyDescent="0.25">
      <c r="A1934" s="7">
        <v>43223</v>
      </c>
      <c r="B1934" s="8" t="s">
        <v>385</v>
      </c>
      <c r="C1934" s="9" t="s">
        <v>1537</v>
      </c>
      <c r="D1934" s="10" t="s">
        <v>1326</v>
      </c>
      <c r="E1934" s="11" t="s">
        <v>1203</v>
      </c>
      <c r="F1934" s="12">
        <v>1878872.7</v>
      </c>
      <c r="G1934" s="13">
        <v>43281</v>
      </c>
    </row>
    <row r="1935" spans="1:7" ht="36.75" customHeight="1" x14ac:dyDescent="0.25">
      <c r="A1935" s="7">
        <v>43223</v>
      </c>
      <c r="B1935" s="8" t="s">
        <v>346</v>
      </c>
      <c r="C1935" s="9" t="s">
        <v>2157</v>
      </c>
      <c r="D1935" s="10" t="s">
        <v>1326</v>
      </c>
      <c r="E1935" s="11" t="s">
        <v>1203</v>
      </c>
      <c r="F1935" s="12">
        <v>1493665.24</v>
      </c>
      <c r="G1935" s="13">
        <v>43281</v>
      </c>
    </row>
    <row r="1936" spans="1:7" ht="36.75" customHeight="1" x14ac:dyDescent="0.25">
      <c r="A1936" s="7">
        <v>43223</v>
      </c>
      <c r="B1936" s="8" t="s">
        <v>748</v>
      </c>
      <c r="C1936" s="9" t="s">
        <v>2237</v>
      </c>
      <c r="D1936" s="10" t="s">
        <v>1326</v>
      </c>
      <c r="E1936" s="11" t="s">
        <v>1203</v>
      </c>
      <c r="F1936" s="12">
        <v>772831.56</v>
      </c>
      <c r="G1936" s="13">
        <v>43281</v>
      </c>
    </row>
    <row r="1937" spans="1:7" ht="36.75" customHeight="1" x14ac:dyDescent="0.25">
      <c r="A1937" s="7">
        <v>43223</v>
      </c>
      <c r="B1937" s="8" t="s">
        <v>1011</v>
      </c>
      <c r="C1937" s="9" t="s">
        <v>1549</v>
      </c>
      <c r="D1937" s="10" t="s">
        <v>1329</v>
      </c>
      <c r="E1937" s="11" t="s">
        <v>1203</v>
      </c>
      <c r="F1937" s="12">
        <v>195805.66</v>
      </c>
      <c r="G1937" s="13">
        <v>43281</v>
      </c>
    </row>
    <row r="1938" spans="1:7" ht="36.75" customHeight="1" x14ac:dyDescent="0.25">
      <c r="A1938" s="7">
        <v>43223</v>
      </c>
      <c r="B1938" s="8" t="s">
        <v>260</v>
      </c>
      <c r="C1938" s="9" t="s">
        <v>1465</v>
      </c>
      <c r="D1938" s="10" t="s">
        <v>1326</v>
      </c>
      <c r="E1938" s="11" t="s">
        <v>1203</v>
      </c>
      <c r="F1938" s="12">
        <v>920626.56</v>
      </c>
      <c r="G1938" s="13">
        <v>43281</v>
      </c>
    </row>
    <row r="1939" spans="1:7" ht="36.75" customHeight="1" x14ac:dyDescent="0.25">
      <c r="A1939" s="7">
        <v>43223</v>
      </c>
      <c r="B1939" s="8" t="s">
        <v>352</v>
      </c>
      <c r="C1939" s="9" t="s">
        <v>1497</v>
      </c>
      <c r="D1939" s="10" t="s">
        <v>1326</v>
      </c>
      <c r="E1939" s="11" t="s">
        <v>1203</v>
      </c>
      <c r="F1939" s="12">
        <v>2127052.66</v>
      </c>
      <c r="G1939" s="13">
        <v>43281</v>
      </c>
    </row>
    <row r="1940" spans="1:7" ht="36.75" customHeight="1" x14ac:dyDescent="0.25">
      <c r="A1940" s="7">
        <v>43223</v>
      </c>
      <c r="B1940" s="8" t="s">
        <v>798</v>
      </c>
      <c r="C1940" s="9" t="s">
        <v>2238</v>
      </c>
      <c r="D1940" s="10" t="s">
        <v>1326</v>
      </c>
      <c r="E1940" s="11" t="s">
        <v>1203</v>
      </c>
      <c r="F1940" s="12">
        <v>379839.64</v>
      </c>
      <c r="G1940" s="13">
        <v>43281</v>
      </c>
    </row>
    <row r="1941" spans="1:7" ht="36.75" customHeight="1" x14ac:dyDescent="0.25">
      <c r="A1941" s="7">
        <v>43223</v>
      </c>
      <c r="B1941" s="8" t="s">
        <v>486</v>
      </c>
      <c r="C1941" s="9" t="s">
        <v>1614</v>
      </c>
      <c r="D1941" s="10" t="s">
        <v>1326</v>
      </c>
      <c r="E1941" s="11" t="s">
        <v>1203</v>
      </c>
      <c r="F1941" s="12">
        <v>1827372.78</v>
      </c>
      <c r="G1941" s="13">
        <v>43281</v>
      </c>
    </row>
    <row r="1942" spans="1:7" ht="36.75" customHeight="1" x14ac:dyDescent="0.25">
      <c r="A1942" s="7">
        <v>43223</v>
      </c>
      <c r="B1942" s="8" t="s">
        <v>848</v>
      </c>
      <c r="C1942" s="9" t="s">
        <v>1635</v>
      </c>
      <c r="D1942" s="10" t="s">
        <v>1326</v>
      </c>
      <c r="E1942" s="11" t="s">
        <v>1203</v>
      </c>
      <c r="F1942" s="12">
        <v>654064.56000000006</v>
      </c>
      <c r="G1942" s="13">
        <v>43281</v>
      </c>
    </row>
    <row r="1943" spans="1:7" ht="36.75" customHeight="1" x14ac:dyDescent="0.25">
      <c r="A1943" s="7">
        <v>43223</v>
      </c>
      <c r="B1943" s="8" t="s">
        <v>271</v>
      </c>
      <c r="C1943" s="9" t="s">
        <v>2157</v>
      </c>
      <c r="D1943" s="10" t="s">
        <v>1326</v>
      </c>
      <c r="E1943" s="11" t="s">
        <v>1203</v>
      </c>
      <c r="F1943" s="12">
        <v>703763.8</v>
      </c>
      <c r="G1943" s="13">
        <v>43281</v>
      </c>
    </row>
    <row r="1944" spans="1:7" ht="36.75" customHeight="1" x14ac:dyDescent="0.25">
      <c r="A1944" s="7">
        <v>43223</v>
      </c>
      <c r="B1944" s="8" t="s">
        <v>719</v>
      </c>
      <c r="C1944" s="9" t="s">
        <v>2239</v>
      </c>
      <c r="D1944" s="10" t="s">
        <v>1328</v>
      </c>
      <c r="E1944" s="11" t="s">
        <v>1203</v>
      </c>
      <c r="F1944" s="12">
        <v>1043241.71</v>
      </c>
      <c r="G1944" s="13">
        <v>43281</v>
      </c>
    </row>
    <row r="1945" spans="1:7" ht="36.75" customHeight="1" x14ac:dyDescent="0.25">
      <c r="A1945" s="7">
        <v>43223</v>
      </c>
      <c r="B1945" s="8" t="s">
        <v>1012</v>
      </c>
      <c r="C1945" s="9" t="s">
        <v>2240</v>
      </c>
      <c r="D1945" s="10" t="s">
        <v>1341</v>
      </c>
      <c r="E1945" s="11" t="s">
        <v>1203</v>
      </c>
      <c r="F1945" s="12">
        <v>339484.31</v>
      </c>
      <c r="G1945" s="13">
        <v>43281</v>
      </c>
    </row>
    <row r="1946" spans="1:7" ht="36.75" customHeight="1" x14ac:dyDescent="0.25">
      <c r="A1946" s="7">
        <v>43223</v>
      </c>
      <c r="B1946" s="8" t="s">
        <v>1012</v>
      </c>
      <c r="C1946" s="9" t="s">
        <v>2241</v>
      </c>
      <c r="D1946" s="10" t="s">
        <v>1328</v>
      </c>
      <c r="E1946" s="11" t="s">
        <v>1203</v>
      </c>
      <c r="F1946" s="12">
        <v>302087.65000000002</v>
      </c>
      <c r="G1946" s="13">
        <v>43281</v>
      </c>
    </row>
    <row r="1947" spans="1:7" ht="36.75" customHeight="1" x14ac:dyDescent="0.25">
      <c r="A1947" s="7">
        <v>43223</v>
      </c>
      <c r="B1947" s="8" t="s">
        <v>416</v>
      </c>
      <c r="C1947" s="9" t="s">
        <v>2157</v>
      </c>
      <c r="D1947" s="10" t="s">
        <v>1326</v>
      </c>
      <c r="E1947" s="11" t="s">
        <v>1203</v>
      </c>
      <c r="F1947" s="12">
        <v>2044611.96</v>
      </c>
      <c r="G1947" s="13">
        <v>43281</v>
      </c>
    </row>
    <row r="1948" spans="1:7" ht="36.75" customHeight="1" x14ac:dyDescent="0.25">
      <c r="A1948" s="7">
        <v>43223</v>
      </c>
      <c r="B1948" s="8" t="s">
        <v>15</v>
      </c>
      <c r="C1948" s="9" t="s">
        <v>1568</v>
      </c>
      <c r="D1948" s="10" t="s">
        <v>1326</v>
      </c>
      <c r="E1948" s="11" t="s">
        <v>1203</v>
      </c>
      <c r="F1948" s="12">
        <v>762324.84</v>
      </c>
      <c r="G1948" s="13">
        <v>43281</v>
      </c>
    </row>
    <row r="1949" spans="1:7" ht="36.75" customHeight="1" x14ac:dyDescent="0.25">
      <c r="A1949" s="7">
        <v>43223</v>
      </c>
      <c r="B1949" s="8" t="s">
        <v>1013</v>
      </c>
      <c r="C1949" s="9" t="s">
        <v>1554</v>
      </c>
      <c r="D1949" s="10" t="s">
        <v>1332</v>
      </c>
      <c r="E1949" s="11" t="s">
        <v>1203</v>
      </c>
      <c r="F1949" s="12">
        <v>236472</v>
      </c>
      <c r="G1949" s="13">
        <v>43281</v>
      </c>
    </row>
    <row r="1950" spans="1:7" ht="36.75" customHeight="1" x14ac:dyDescent="0.25">
      <c r="A1950" s="7">
        <v>43223</v>
      </c>
      <c r="B1950" s="8" t="s">
        <v>1013</v>
      </c>
      <c r="C1950" s="9" t="s">
        <v>1564</v>
      </c>
      <c r="D1950" s="10" t="s">
        <v>1331</v>
      </c>
      <c r="E1950" s="11" t="s">
        <v>1203</v>
      </c>
      <c r="F1950" s="12">
        <v>271154.56</v>
      </c>
      <c r="G1950" s="13">
        <v>43281</v>
      </c>
    </row>
    <row r="1951" spans="1:7" ht="36.75" customHeight="1" x14ac:dyDescent="0.25">
      <c r="A1951" s="7">
        <v>43223</v>
      </c>
      <c r="B1951" s="8" t="s">
        <v>1013</v>
      </c>
      <c r="C1951" s="9" t="s">
        <v>1585</v>
      </c>
      <c r="D1951" s="10" t="s">
        <v>1329</v>
      </c>
      <c r="E1951" s="11" t="s">
        <v>1203</v>
      </c>
      <c r="F1951" s="12">
        <v>288101.71999999997</v>
      </c>
      <c r="G1951" s="13">
        <v>43281</v>
      </c>
    </row>
    <row r="1952" spans="1:7" ht="36.75" customHeight="1" x14ac:dyDescent="0.25">
      <c r="A1952" s="7">
        <v>43223</v>
      </c>
      <c r="B1952" s="8" t="s">
        <v>849</v>
      </c>
      <c r="C1952" s="9" t="s">
        <v>2157</v>
      </c>
      <c r="D1952" s="10" t="s">
        <v>1326</v>
      </c>
      <c r="E1952" s="11" t="s">
        <v>1203</v>
      </c>
      <c r="F1952" s="12">
        <v>1457658.72</v>
      </c>
      <c r="G1952" s="13">
        <v>43281</v>
      </c>
    </row>
    <row r="1953" spans="1:7" ht="36.75" customHeight="1" x14ac:dyDescent="0.25">
      <c r="A1953" s="7">
        <v>43223</v>
      </c>
      <c r="B1953" s="8" t="s">
        <v>1014</v>
      </c>
      <c r="C1953" s="9" t="s">
        <v>2157</v>
      </c>
      <c r="D1953" s="10" t="s">
        <v>1326</v>
      </c>
      <c r="E1953" s="11" t="s">
        <v>1203</v>
      </c>
      <c r="F1953" s="12">
        <v>1602805.8</v>
      </c>
      <c r="G1953" s="13">
        <v>43281</v>
      </c>
    </row>
    <row r="1954" spans="1:7" ht="36.75" customHeight="1" x14ac:dyDescent="0.25">
      <c r="A1954" s="7">
        <v>43223</v>
      </c>
      <c r="B1954" s="8" t="s">
        <v>1015</v>
      </c>
      <c r="C1954" s="9" t="s">
        <v>2157</v>
      </c>
      <c r="D1954" s="10" t="s">
        <v>1326</v>
      </c>
      <c r="E1954" s="11" t="s">
        <v>1203</v>
      </c>
      <c r="F1954" s="12">
        <v>362283.6</v>
      </c>
      <c r="G1954" s="13">
        <v>43281</v>
      </c>
    </row>
    <row r="1955" spans="1:7" ht="36.75" customHeight="1" x14ac:dyDescent="0.25">
      <c r="A1955" s="7">
        <v>43223</v>
      </c>
      <c r="B1955" s="8" t="s">
        <v>874</v>
      </c>
      <c r="C1955" s="9" t="s">
        <v>1761</v>
      </c>
      <c r="D1955" s="10" t="s">
        <v>1326</v>
      </c>
      <c r="E1955" s="11" t="s">
        <v>1203</v>
      </c>
      <c r="F1955" s="12">
        <v>2041625.38</v>
      </c>
      <c r="G1955" s="13">
        <v>43281</v>
      </c>
    </row>
    <row r="1956" spans="1:7" ht="36.75" customHeight="1" x14ac:dyDescent="0.25">
      <c r="A1956" s="7">
        <v>43223</v>
      </c>
      <c r="B1956" s="8" t="s">
        <v>810</v>
      </c>
      <c r="C1956" s="9" t="s">
        <v>2242</v>
      </c>
      <c r="D1956" s="10" t="s">
        <v>1326</v>
      </c>
      <c r="E1956" s="11" t="s">
        <v>1203</v>
      </c>
      <c r="F1956" s="12">
        <v>1036835.32</v>
      </c>
      <c r="G1956" s="13">
        <v>43281</v>
      </c>
    </row>
    <row r="1957" spans="1:7" ht="36.75" customHeight="1" x14ac:dyDescent="0.25">
      <c r="A1957" s="7">
        <v>43223</v>
      </c>
      <c r="B1957" s="8" t="s">
        <v>190</v>
      </c>
      <c r="C1957" s="9" t="s">
        <v>2126</v>
      </c>
      <c r="D1957" s="10" t="s">
        <v>1326</v>
      </c>
      <c r="E1957" s="11" t="s">
        <v>1203</v>
      </c>
      <c r="F1957" s="12">
        <v>1781278.44</v>
      </c>
      <c r="G1957" s="13">
        <v>43281</v>
      </c>
    </row>
    <row r="1958" spans="1:7" ht="36.75" customHeight="1" x14ac:dyDescent="0.25">
      <c r="A1958" s="7">
        <v>43223</v>
      </c>
      <c r="B1958" s="8" t="s">
        <v>724</v>
      </c>
      <c r="C1958" s="9" t="s">
        <v>2243</v>
      </c>
      <c r="D1958" s="10" t="s">
        <v>1326</v>
      </c>
      <c r="E1958" s="11" t="s">
        <v>1203</v>
      </c>
      <c r="F1958" s="12">
        <v>1169959.3799999999</v>
      </c>
      <c r="G1958" s="13">
        <v>43281</v>
      </c>
    </row>
    <row r="1959" spans="1:7" ht="36.75" customHeight="1" x14ac:dyDescent="0.25">
      <c r="A1959" s="7">
        <v>43223</v>
      </c>
      <c r="B1959" s="8" t="s">
        <v>404</v>
      </c>
      <c r="C1959" s="9" t="s">
        <v>1497</v>
      </c>
      <c r="D1959" s="10" t="s">
        <v>1326</v>
      </c>
      <c r="E1959" s="11" t="s">
        <v>1203</v>
      </c>
      <c r="F1959" s="12">
        <v>916902.48</v>
      </c>
      <c r="G1959" s="13">
        <v>43281</v>
      </c>
    </row>
    <row r="1960" spans="1:7" ht="36.75" customHeight="1" x14ac:dyDescent="0.25">
      <c r="A1960" s="7">
        <v>43223</v>
      </c>
      <c r="B1960" s="8" t="s">
        <v>550</v>
      </c>
      <c r="C1960" s="9" t="s">
        <v>2157</v>
      </c>
      <c r="D1960" s="10" t="s">
        <v>1326</v>
      </c>
      <c r="E1960" s="11" t="s">
        <v>1203</v>
      </c>
      <c r="F1960" s="12">
        <v>1158407.18</v>
      </c>
      <c r="G1960" s="13">
        <v>43281</v>
      </c>
    </row>
    <row r="1961" spans="1:7" ht="36.75" customHeight="1" x14ac:dyDescent="0.25">
      <c r="A1961" s="7">
        <v>43223</v>
      </c>
      <c r="B1961" s="8" t="s">
        <v>276</v>
      </c>
      <c r="C1961" s="9" t="s">
        <v>1463</v>
      </c>
      <c r="D1961" s="10" t="s">
        <v>1334</v>
      </c>
      <c r="E1961" s="11" t="s">
        <v>1203</v>
      </c>
      <c r="F1961" s="12">
        <v>955048.75</v>
      </c>
      <c r="G1961" s="13">
        <v>43281</v>
      </c>
    </row>
    <row r="1962" spans="1:7" ht="36.75" customHeight="1" x14ac:dyDescent="0.25">
      <c r="A1962" s="7">
        <v>43223</v>
      </c>
      <c r="B1962" s="8" t="s">
        <v>332</v>
      </c>
      <c r="C1962" s="9" t="s">
        <v>2157</v>
      </c>
      <c r="D1962" s="10" t="s">
        <v>1326</v>
      </c>
      <c r="E1962" s="11" t="s">
        <v>1203</v>
      </c>
      <c r="F1962" s="12">
        <v>1595570.04</v>
      </c>
      <c r="G1962" s="13">
        <v>43281</v>
      </c>
    </row>
    <row r="1963" spans="1:7" ht="36.75" customHeight="1" x14ac:dyDescent="0.25">
      <c r="A1963" s="7">
        <v>43223</v>
      </c>
      <c r="B1963" s="8" t="s">
        <v>831</v>
      </c>
      <c r="C1963" s="9" t="s">
        <v>2244</v>
      </c>
      <c r="D1963" s="10" t="s">
        <v>1326</v>
      </c>
      <c r="E1963" s="11" t="s">
        <v>1203</v>
      </c>
      <c r="F1963" s="12">
        <v>1423916.62</v>
      </c>
      <c r="G1963" s="13">
        <v>43281</v>
      </c>
    </row>
    <row r="1964" spans="1:7" ht="36.75" customHeight="1" x14ac:dyDescent="0.25">
      <c r="A1964" s="7">
        <v>43223</v>
      </c>
      <c r="B1964" s="8" t="s">
        <v>1016</v>
      </c>
      <c r="C1964" s="9" t="s">
        <v>2245</v>
      </c>
      <c r="D1964" s="10" t="s">
        <v>1329</v>
      </c>
      <c r="E1964" s="11" t="s">
        <v>1203</v>
      </c>
      <c r="F1964" s="12">
        <v>680423.4</v>
      </c>
      <c r="G1964" s="13">
        <v>43281</v>
      </c>
    </row>
    <row r="1965" spans="1:7" ht="36.75" customHeight="1" x14ac:dyDescent="0.25">
      <c r="A1965" s="7">
        <v>43223</v>
      </c>
      <c r="B1965" s="8" t="s">
        <v>1016</v>
      </c>
      <c r="C1965" s="9" t="s">
        <v>2246</v>
      </c>
      <c r="D1965" s="10" t="s">
        <v>1326</v>
      </c>
      <c r="E1965" s="11" t="s">
        <v>1203</v>
      </c>
      <c r="F1965" s="12">
        <v>825387.58</v>
      </c>
      <c r="G1965" s="13">
        <v>43281</v>
      </c>
    </row>
    <row r="1966" spans="1:7" ht="36.75" customHeight="1" x14ac:dyDescent="0.25">
      <c r="A1966" s="7">
        <v>43224</v>
      </c>
      <c r="B1966" s="8" t="s">
        <v>801</v>
      </c>
      <c r="C1966" s="9" t="s">
        <v>1481</v>
      </c>
      <c r="D1966" s="10" t="s">
        <v>1326</v>
      </c>
      <c r="E1966" s="11" t="s">
        <v>1203</v>
      </c>
      <c r="F1966" s="12">
        <v>1376453.48</v>
      </c>
      <c r="G1966" s="13">
        <v>43281</v>
      </c>
    </row>
    <row r="1967" spans="1:7" ht="36.75" customHeight="1" x14ac:dyDescent="0.25">
      <c r="A1967" s="7">
        <v>43224</v>
      </c>
      <c r="B1967" s="8" t="s">
        <v>1017</v>
      </c>
      <c r="C1967" s="9" t="s">
        <v>1579</v>
      </c>
      <c r="D1967" s="10" t="s">
        <v>1340</v>
      </c>
      <c r="E1967" s="11" t="s">
        <v>1203</v>
      </c>
      <c r="F1967" s="12">
        <v>530169.16</v>
      </c>
      <c r="G1967" s="13">
        <v>43281</v>
      </c>
    </row>
    <row r="1968" spans="1:7" ht="36.75" customHeight="1" x14ac:dyDescent="0.25">
      <c r="A1968" s="7">
        <v>43224</v>
      </c>
      <c r="B1968" s="8" t="s">
        <v>1017</v>
      </c>
      <c r="C1968" s="9" t="s">
        <v>1726</v>
      </c>
      <c r="D1968" s="10" t="s">
        <v>1341</v>
      </c>
      <c r="E1968" s="11" t="s">
        <v>1203</v>
      </c>
      <c r="F1968" s="12">
        <v>464207.92</v>
      </c>
      <c r="G1968" s="13">
        <v>43281</v>
      </c>
    </row>
    <row r="1969" spans="1:7" ht="36.75" customHeight="1" x14ac:dyDescent="0.25">
      <c r="A1969" s="7">
        <v>43224</v>
      </c>
      <c r="B1969" s="8" t="s">
        <v>653</v>
      </c>
      <c r="C1969" s="9" t="s">
        <v>1481</v>
      </c>
      <c r="D1969" s="10" t="s">
        <v>1327</v>
      </c>
      <c r="E1969" s="11" t="s">
        <v>1203</v>
      </c>
      <c r="F1969" s="12">
        <v>338811.63</v>
      </c>
      <c r="G1969" s="13">
        <v>43281</v>
      </c>
    </row>
    <row r="1970" spans="1:7" ht="36.75" customHeight="1" x14ac:dyDescent="0.25">
      <c r="A1970" s="7">
        <v>43224</v>
      </c>
      <c r="B1970" s="8" t="s">
        <v>494</v>
      </c>
      <c r="C1970" s="9" t="s">
        <v>2157</v>
      </c>
      <c r="D1970" s="10" t="s">
        <v>1326</v>
      </c>
      <c r="E1970" s="11" t="s">
        <v>1203</v>
      </c>
      <c r="F1970" s="12">
        <v>1387282.34</v>
      </c>
      <c r="G1970" s="13">
        <v>43281</v>
      </c>
    </row>
    <row r="1971" spans="1:7" ht="36.75" customHeight="1" x14ac:dyDescent="0.25">
      <c r="A1971" s="7">
        <v>43224</v>
      </c>
      <c r="B1971" s="8" t="s">
        <v>1018</v>
      </c>
      <c r="C1971" s="9" t="s">
        <v>2157</v>
      </c>
      <c r="D1971" s="10" t="s">
        <v>1326</v>
      </c>
      <c r="E1971" s="11" t="s">
        <v>1203</v>
      </c>
      <c r="F1971" s="12">
        <v>963499.5</v>
      </c>
      <c r="G1971" s="13">
        <v>43281</v>
      </c>
    </row>
    <row r="1972" spans="1:7" ht="36.75" customHeight="1" x14ac:dyDescent="0.25">
      <c r="A1972" s="7">
        <v>43224</v>
      </c>
      <c r="B1972" s="8" t="s">
        <v>575</v>
      </c>
      <c r="C1972" s="9" t="s">
        <v>1568</v>
      </c>
      <c r="D1972" s="10" t="s">
        <v>1326</v>
      </c>
      <c r="E1972" s="11" t="s">
        <v>1203</v>
      </c>
      <c r="F1972" s="12">
        <v>427788.94</v>
      </c>
      <c r="G1972" s="13">
        <v>43281</v>
      </c>
    </row>
    <row r="1973" spans="1:7" ht="36.75" customHeight="1" x14ac:dyDescent="0.25">
      <c r="A1973" s="7">
        <v>43224</v>
      </c>
      <c r="B1973" s="8" t="s">
        <v>1019</v>
      </c>
      <c r="C1973" s="9" t="s">
        <v>2247</v>
      </c>
      <c r="D1973" s="10" t="s">
        <v>1326</v>
      </c>
      <c r="E1973" s="11" t="s">
        <v>1203</v>
      </c>
      <c r="F1973" s="12">
        <v>653554.80000000005</v>
      </c>
      <c r="G1973" s="13">
        <v>43281</v>
      </c>
    </row>
    <row r="1974" spans="1:7" ht="36.75" customHeight="1" x14ac:dyDescent="0.25">
      <c r="A1974" s="7">
        <v>43224</v>
      </c>
      <c r="B1974" s="8" t="s">
        <v>278</v>
      </c>
      <c r="C1974" s="9" t="s">
        <v>1493</v>
      </c>
      <c r="D1974" s="10" t="s">
        <v>1326</v>
      </c>
      <c r="E1974" s="11" t="s">
        <v>1203</v>
      </c>
      <c r="F1974" s="12">
        <v>1053971.28</v>
      </c>
      <c r="G1974" s="13">
        <v>43281</v>
      </c>
    </row>
    <row r="1975" spans="1:7" ht="36.75" customHeight="1" x14ac:dyDescent="0.25">
      <c r="A1975" s="7">
        <v>43224</v>
      </c>
      <c r="B1975" s="8" t="s">
        <v>635</v>
      </c>
      <c r="C1975" s="9" t="s">
        <v>1471</v>
      </c>
      <c r="D1975" s="10" t="s">
        <v>1328</v>
      </c>
      <c r="E1975" s="11" t="s">
        <v>1203</v>
      </c>
      <c r="F1975" s="12">
        <v>156102.22</v>
      </c>
      <c r="G1975" s="13">
        <v>43281</v>
      </c>
    </row>
    <row r="1976" spans="1:7" ht="36.75" customHeight="1" x14ac:dyDescent="0.25">
      <c r="A1976" s="7">
        <v>43224</v>
      </c>
      <c r="B1976" s="8" t="s">
        <v>286</v>
      </c>
      <c r="C1976" s="9" t="s">
        <v>1724</v>
      </c>
      <c r="D1976" s="10" t="s">
        <v>1326</v>
      </c>
      <c r="E1976" s="11" t="s">
        <v>1203</v>
      </c>
      <c r="F1976" s="12">
        <v>858977.46</v>
      </c>
      <c r="G1976" s="13">
        <v>43281</v>
      </c>
    </row>
    <row r="1977" spans="1:7" ht="36.75" customHeight="1" x14ac:dyDescent="0.25">
      <c r="A1977" s="7">
        <v>43224</v>
      </c>
      <c r="B1977" s="8" t="s">
        <v>182</v>
      </c>
      <c r="C1977" s="9" t="s">
        <v>1639</v>
      </c>
      <c r="D1977" s="10" t="s">
        <v>1326</v>
      </c>
      <c r="E1977" s="11" t="s">
        <v>1203</v>
      </c>
      <c r="F1977" s="12">
        <v>1036140.3</v>
      </c>
      <c r="G1977" s="13">
        <v>43281</v>
      </c>
    </row>
    <row r="1978" spans="1:7" ht="36.75" customHeight="1" x14ac:dyDescent="0.25">
      <c r="A1978" s="7">
        <v>43224</v>
      </c>
      <c r="B1978" s="8" t="s">
        <v>432</v>
      </c>
      <c r="C1978" s="9" t="s">
        <v>2157</v>
      </c>
      <c r="D1978" s="10" t="s">
        <v>1326</v>
      </c>
      <c r="E1978" s="11" t="s">
        <v>1203</v>
      </c>
      <c r="F1978" s="12">
        <v>987132.54</v>
      </c>
      <c r="G1978" s="13">
        <v>43281</v>
      </c>
    </row>
    <row r="1979" spans="1:7" ht="36.75" customHeight="1" x14ac:dyDescent="0.25">
      <c r="A1979" s="7">
        <v>43224</v>
      </c>
      <c r="B1979" s="8" t="s">
        <v>115</v>
      </c>
      <c r="C1979" s="9" t="s">
        <v>1521</v>
      </c>
      <c r="D1979" s="10" t="s">
        <v>1326</v>
      </c>
      <c r="E1979" s="11" t="s">
        <v>1203</v>
      </c>
      <c r="F1979" s="12">
        <v>400084.9</v>
      </c>
      <c r="G1979" s="13">
        <v>43281</v>
      </c>
    </row>
    <row r="1980" spans="1:7" ht="36.75" customHeight="1" x14ac:dyDescent="0.25">
      <c r="A1980" s="7">
        <v>43224</v>
      </c>
      <c r="B1980" s="8" t="s">
        <v>920</v>
      </c>
      <c r="C1980" s="9" t="s">
        <v>1867</v>
      </c>
      <c r="D1980" s="10" t="s">
        <v>1326</v>
      </c>
      <c r="E1980" s="11" t="s">
        <v>1203</v>
      </c>
      <c r="F1980" s="12">
        <v>279689.5</v>
      </c>
      <c r="G1980" s="13">
        <v>43281</v>
      </c>
    </row>
    <row r="1981" spans="1:7" ht="36.75" customHeight="1" x14ac:dyDescent="0.25">
      <c r="A1981" s="7">
        <v>43224</v>
      </c>
      <c r="B1981" s="8" t="s">
        <v>191</v>
      </c>
      <c r="C1981" s="9" t="s">
        <v>2248</v>
      </c>
      <c r="D1981" s="10" t="s">
        <v>1326</v>
      </c>
      <c r="E1981" s="11" t="s">
        <v>1203</v>
      </c>
      <c r="F1981" s="12">
        <v>713942</v>
      </c>
      <c r="G1981" s="13">
        <v>43281</v>
      </c>
    </row>
    <row r="1982" spans="1:7" ht="36.75" customHeight="1" x14ac:dyDescent="0.25">
      <c r="A1982" s="7">
        <v>43224</v>
      </c>
      <c r="B1982" s="8" t="s">
        <v>1020</v>
      </c>
      <c r="C1982" s="9" t="s">
        <v>1482</v>
      </c>
      <c r="D1982" s="10" t="s">
        <v>1326</v>
      </c>
      <c r="E1982" s="11" t="s">
        <v>1203</v>
      </c>
      <c r="F1982" s="12">
        <v>1590854.76</v>
      </c>
      <c r="G1982" s="13">
        <v>43281</v>
      </c>
    </row>
    <row r="1983" spans="1:7" ht="36.75" customHeight="1" x14ac:dyDescent="0.25">
      <c r="A1983" s="7">
        <v>43224</v>
      </c>
      <c r="B1983" s="8" t="s">
        <v>102</v>
      </c>
      <c r="C1983" s="9" t="s">
        <v>1579</v>
      </c>
      <c r="D1983" s="10" t="s">
        <v>1326</v>
      </c>
      <c r="E1983" s="11" t="s">
        <v>1203</v>
      </c>
      <c r="F1983" s="12">
        <v>2093300.78</v>
      </c>
      <c r="G1983" s="13">
        <v>43281</v>
      </c>
    </row>
    <row r="1984" spans="1:7" ht="36.75" customHeight="1" x14ac:dyDescent="0.25">
      <c r="A1984" s="7">
        <v>43224</v>
      </c>
      <c r="B1984" s="8" t="s">
        <v>1021</v>
      </c>
      <c r="C1984" s="9" t="s">
        <v>1490</v>
      </c>
      <c r="D1984" s="10" t="s">
        <v>1326</v>
      </c>
      <c r="E1984" s="11" t="s">
        <v>1203</v>
      </c>
      <c r="F1984" s="12">
        <v>1425198.1</v>
      </c>
      <c r="G1984" s="13">
        <v>43281</v>
      </c>
    </row>
    <row r="1985" spans="1:7" ht="36.75" customHeight="1" x14ac:dyDescent="0.25">
      <c r="A1985" s="7">
        <v>43224</v>
      </c>
      <c r="B1985" s="8" t="s">
        <v>670</v>
      </c>
      <c r="C1985" s="9" t="s">
        <v>2249</v>
      </c>
      <c r="D1985" s="10" t="s">
        <v>1327</v>
      </c>
      <c r="E1985" s="11" t="s">
        <v>1203</v>
      </c>
      <c r="F1985" s="12">
        <v>1188574.1299999999</v>
      </c>
      <c r="G1985" s="13">
        <v>43281</v>
      </c>
    </row>
    <row r="1986" spans="1:7" ht="36.75" customHeight="1" x14ac:dyDescent="0.25">
      <c r="A1986" s="7">
        <v>43224</v>
      </c>
      <c r="B1986" s="8" t="s">
        <v>767</v>
      </c>
      <c r="C1986" s="9" t="s">
        <v>2250</v>
      </c>
      <c r="D1986" s="10" t="s">
        <v>1327</v>
      </c>
      <c r="E1986" s="11" t="s">
        <v>1203</v>
      </c>
      <c r="F1986" s="12">
        <v>1191247.5900000001</v>
      </c>
      <c r="G1986" s="13">
        <v>43281</v>
      </c>
    </row>
    <row r="1987" spans="1:7" ht="36.75" customHeight="1" x14ac:dyDescent="0.25">
      <c r="A1987" s="7">
        <v>43224</v>
      </c>
      <c r="B1987" s="8" t="s">
        <v>41</v>
      </c>
      <c r="C1987" s="9" t="s">
        <v>2251</v>
      </c>
      <c r="D1987" s="10" t="s">
        <v>1333</v>
      </c>
      <c r="E1987" s="11" t="s">
        <v>1203</v>
      </c>
      <c r="F1987" s="12">
        <v>339948.1</v>
      </c>
      <c r="G1987" s="13">
        <v>43281</v>
      </c>
    </row>
    <row r="1988" spans="1:7" ht="36.75" customHeight="1" x14ac:dyDescent="0.25">
      <c r="A1988" s="7">
        <v>43224</v>
      </c>
      <c r="B1988" s="8" t="s">
        <v>737</v>
      </c>
      <c r="C1988" s="9" t="s">
        <v>1498</v>
      </c>
      <c r="D1988" s="10" t="s">
        <v>1326</v>
      </c>
      <c r="E1988" s="11" t="s">
        <v>1203</v>
      </c>
      <c r="F1988" s="12">
        <v>945339.3</v>
      </c>
      <c r="G1988" s="13">
        <v>43281</v>
      </c>
    </row>
    <row r="1989" spans="1:7" ht="36.75" customHeight="1" x14ac:dyDescent="0.25">
      <c r="A1989" s="7">
        <v>43224</v>
      </c>
      <c r="B1989" s="8" t="s">
        <v>532</v>
      </c>
      <c r="C1989" s="9" t="s">
        <v>2207</v>
      </c>
      <c r="D1989" s="10" t="s">
        <v>1326</v>
      </c>
      <c r="E1989" s="11" t="s">
        <v>1203</v>
      </c>
      <c r="F1989" s="12">
        <v>1982697.36</v>
      </c>
      <c r="G1989" s="13">
        <v>43281</v>
      </c>
    </row>
    <row r="1990" spans="1:7" ht="36.75" customHeight="1" x14ac:dyDescent="0.25">
      <c r="A1990" s="7">
        <v>43224</v>
      </c>
      <c r="B1990" s="8" t="s">
        <v>210</v>
      </c>
      <c r="C1990" s="9" t="s">
        <v>2157</v>
      </c>
      <c r="D1990" s="10" t="s">
        <v>1326</v>
      </c>
      <c r="E1990" s="11" t="s">
        <v>1203</v>
      </c>
      <c r="F1990" s="12">
        <v>2369368.02</v>
      </c>
      <c r="G1990" s="13">
        <v>43281</v>
      </c>
    </row>
    <row r="1991" spans="1:7" ht="36.75" customHeight="1" x14ac:dyDescent="0.25">
      <c r="A1991" s="7">
        <v>43224</v>
      </c>
      <c r="B1991" s="8" t="s">
        <v>263</v>
      </c>
      <c r="C1991" s="9" t="s">
        <v>2157</v>
      </c>
      <c r="D1991" s="10" t="s">
        <v>1326</v>
      </c>
      <c r="E1991" s="11" t="s">
        <v>1203</v>
      </c>
      <c r="F1991" s="12">
        <v>1014953.4</v>
      </c>
      <c r="G1991" s="13">
        <v>43281</v>
      </c>
    </row>
    <row r="1992" spans="1:7" ht="36.75" customHeight="1" x14ac:dyDescent="0.25">
      <c r="A1992" s="7">
        <v>43224</v>
      </c>
      <c r="B1992" s="8" t="s">
        <v>506</v>
      </c>
      <c r="C1992" s="9" t="s">
        <v>1715</v>
      </c>
      <c r="D1992" s="10" t="s">
        <v>1326</v>
      </c>
      <c r="E1992" s="11" t="s">
        <v>1203</v>
      </c>
      <c r="F1992" s="12">
        <v>1684597.5</v>
      </c>
      <c r="G1992" s="13">
        <v>43281</v>
      </c>
    </row>
    <row r="1993" spans="1:7" ht="36.75" customHeight="1" x14ac:dyDescent="0.25">
      <c r="A1993" s="7">
        <v>43224</v>
      </c>
      <c r="B1993" s="8" t="s">
        <v>1022</v>
      </c>
      <c r="C1993" s="9" t="s">
        <v>1836</v>
      </c>
      <c r="D1993" s="10" t="s">
        <v>1331</v>
      </c>
      <c r="E1993" s="11" t="s">
        <v>1203</v>
      </c>
      <c r="F1993" s="12">
        <v>1206007.2</v>
      </c>
      <c r="G1993" s="13">
        <v>43281</v>
      </c>
    </row>
    <row r="1994" spans="1:7" ht="36.75" customHeight="1" x14ac:dyDescent="0.25">
      <c r="A1994" s="7">
        <v>43224</v>
      </c>
      <c r="B1994" s="8" t="s">
        <v>1022</v>
      </c>
      <c r="C1994" s="9" t="s">
        <v>1666</v>
      </c>
      <c r="D1994" s="10" t="s">
        <v>1329</v>
      </c>
      <c r="E1994" s="11" t="s">
        <v>1203</v>
      </c>
      <c r="F1994" s="12">
        <v>1261974.6000000001</v>
      </c>
      <c r="G1994" s="13">
        <v>43281</v>
      </c>
    </row>
    <row r="1995" spans="1:7" ht="36.75" customHeight="1" x14ac:dyDescent="0.25">
      <c r="A1995" s="7">
        <v>43224</v>
      </c>
      <c r="B1995" s="8" t="s">
        <v>1022</v>
      </c>
      <c r="C1995" s="9" t="s">
        <v>1510</v>
      </c>
      <c r="D1995" s="10" t="s">
        <v>1326</v>
      </c>
      <c r="E1995" s="11" t="s">
        <v>1203</v>
      </c>
      <c r="F1995" s="12">
        <v>1410442.2</v>
      </c>
      <c r="G1995" s="13">
        <v>43281</v>
      </c>
    </row>
    <row r="1996" spans="1:7" ht="36.75" customHeight="1" x14ac:dyDescent="0.25">
      <c r="A1996" s="7">
        <v>43224</v>
      </c>
      <c r="B1996" s="8" t="s">
        <v>70</v>
      </c>
      <c r="C1996" s="9" t="s">
        <v>2157</v>
      </c>
      <c r="D1996" s="10" t="s">
        <v>1339</v>
      </c>
      <c r="E1996" s="11" t="s">
        <v>1203</v>
      </c>
      <c r="F1996" s="12">
        <v>26331321.16</v>
      </c>
      <c r="G1996" s="13">
        <v>43281</v>
      </c>
    </row>
    <row r="1997" spans="1:7" ht="36.75" customHeight="1" x14ac:dyDescent="0.25">
      <c r="A1997" s="7">
        <v>43224</v>
      </c>
      <c r="B1997" s="8" t="s">
        <v>70</v>
      </c>
      <c r="C1997" s="9" t="s">
        <v>2184</v>
      </c>
      <c r="D1997" s="10" t="s">
        <v>1345</v>
      </c>
      <c r="E1997" s="11" t="s">
        <v>1203</v>
      </c>
      <c r="F1997" s="12">
        <v>20669952.5</v>
      </c>
      <c r="G1997" s="13">
        <v>43281</v>
      </c>
    </row>
    <row r="1998" spans="1:7" ht="36.75" customHeight="1" x14ac:dyDescent="0.25">
      <c r="A1998" s="7">
        <v>43224</v>
      </c>
      <c r="B1998" s="8" t="s">
        <v>543</v>
      </c>
      <c r="C1998" s="9" t="s">
        <v>2252</v>
      </c>
      <c r="D1998" s="10" t="s">
        <v>1326</v>
      </c>
      <c r="E1998" s="11" t="s">
        <v>1203</v>
      </c>
      <c r="F1998" s="12">
        <v>963446.4</v>
      </c>
      <c r="G1998" s="13">
        <v>43281</v>
      </c>
    </row>
    <row r="1999" spans="1:7" ht="36.75" customHeight="1" x14ac:dyDescent="0.25">
      <c r="A1999" s="7">
        <v>43224</v>
      </c>
      <c r="B1999" s="8" t="s">
        <v>91</v>
      </c>
      <c r="C1999" s="9" t="s">
        <v>1646</v>
      </c>
      <c r="D1999" s="10" t="s">
        <v>1326</v>
      </c>
      <c r="E1999" s="11" t="s">
        <v>1203</v>
      </c>
      <c r="F1999" s="12">
        <v>1922381.66</v>
      </c>
      <c r="G1999" s="13">
        <v>43281</v>
      </c>
    </row>
    <row r="2000" spans="1:7" ht="36.75" customHeight="1" x14ac:dyDescent="0.25">
      <c r="A2000" s="7">
        <v>43224</v>
      </c>
      <c r="B2000" s="8" t="s">
        <v>1023</v>
      </c>
      <c r="C2000" s="9" t="s">
        <v>1643</v>
      </c>
      <c r="D2000" s="10" t="s">
        <v>1329</v>
      </c>
      <c r="E2000" s="11" t="s">
        <v>1203</v>
      </c>
      <c r="F2000" s="12">
        <v>828076.8</v>
      </c>
      <c r="G2000" s="13">
        <v>43281</v>
      </c>
    </row>
    <row r="2001" spans="1:7" ht="36.75" customHeight="1" x14ac:dyDescent="0.25">
      <c r="A2001" s="7">
        <v>43224</v>
      </c>
      <c r="B2001" s="8" t="s">
        <v>1023</v>
      </c>
      <c r="C2001" s="9" t="s">
        <v>1548</v>
      </c>
      <c r="D2001" s="10" t="s">
        <v>1326</v>
      </c>
      <c r="E2001" s="11" t="s">
        <v>1203</v>
      </c>
      <c r="F2001" s="12">
        <v>983341.2</v>
      </c>
      <c r="G2001" s="13">
        <v>43281</v>
      </c>
    </row>
    <row r="2002" spans="1:7" ht="36.75" customHeight="1" x14ac:dyDescent="0.25">
      <c r="A2002" s="7">
        <v>43224</v>
      </c>
      <c r="B2002" s="8" t="s">
        <v>1024</v>
      </c>
      <c r="C2002" s="9" t="s">
        <v>2253</v>
      </c>
      <c r="D2002" s="10" t="s">
        <v>1326</v>
      </c>
      <c r="E2002" s="11" t="s">
        <v>1203</v>
      </c>
      <c r="F2002" s="12">
        <v>621057.6</v>
      </c>
      <c r="G2002" s="13">
        <v>43281</v>
      </c>
    </row>
    <row r="2003" spans="1:7" ht="36.75" customHeight="1" x14ac:dyDescent="0.25">
      <c r="A2003" s="7">
        <v>43224</v>
      </c>
      <c r="B2003" s="8" t="s">
        <v>610</v>
      </c>
      <c r="C2003" s="9" t="s">
        <v>2157</v>
      </c>
      <c r="D2003" s="10" t="s">
        <v>1326</v>
      </c>
      <c r="E2003" s="11" t="s">
        <v>1203</v>
      </c>
      <c r="F2003" s="12">
        <v>926170.2</v>
      </c>
      <c r="G2003" s="13">
        <v>43281</v>
      </c>
    </row>
    <row r="2004" spans="1:7" ht="36.75" customHeight="1" x14ac:dyDescent="0.25">
      <c r="A2004" s="7">
        <v>43224</v>
      </c>
      <c r="B2004" s="8" t="s">
        <v>1025</v>
      </c>
      <c r="C2004" s="9" t="s">
        <v>2157</v>
      </c>
      <c r="D2004" s="10" t="s">
        <v>1326</v>
      </c>
      <c r="E2004" s="11" t="s">
        <v>1203</v>
      </c>
      <c r="F2004" s="12">
        <v>547586.07999999996</v>
      </c>
      <c r="G2004" s="13">
        <v>43281</v>
      </c>
    </row>
    <row r="2005" spans="1:7" ht="36.75" customHeight="1" x14ac:dyDescent="0.25">
      <c r="A2005" s="7">
        <v>43224</v>
      </c>
      <c r="B2005" s="8" t="s">
        <v>733</v>
      </c>
      <c r="C2005" s="9" t="s">
        <v>2254</v>
      </c>
      <c r="D2005" s="10" t="s">
        <v>1326</v>
      </c>
      <c r="E2005" s="11" t="s">
        <v>1203</v>
      </c>
      <c r="F2005" s="12">
        <v>1279711.18</v>
      </c>
      <c r="G2005" s="13">
        <v>43281</v>
      </c>
    </row>
    <row r="2006" spans="1:7" ht="36.75" customHeight="1" x14ac:dyDescent="0.25">
      <c r="A2006" s="7">
        <v>43224</v>
      </c>
      <c r="B2006" s="8" t="s">
        <v>135</v>
      </c>
      <c r="C2006" s="9" t="s">
        <v>2157</v>
      </c>
      <c r="D2006" s="10" t="s">
        <v>1326</v>
      </c>
      <c r="E2006" s="11" t="s">
        <v>1203</v>
      </c>
      <c r="F2006" s="12">
        <v>954419.4</v>
      </c>
      <c r="G2006" s="13">
        <v>43281</v>
      </c>
    </row>
    <row r="2007" spans="1:7" ht="36.75" customHeight="1" x14ac:dyDescent="0.25">
      <c r="A2007" s="7">
        <v>43224</v>
      </c>
      <c r="B2007" s="8" t="s">
        <v>389</v>
      </c>
      <c r="C2007" s="9" t="s">
        <v>1514</v>
      </c>
      <c r="D2007" s="10" t="s">
        <v>1329</v>
      </c>
      <c r="E2007" s="11" t="s">
        <v>1203</v>
      </c>
      <c r="F2007" s="12">
        <v>362349.68</v>
      </c>
      <c r="G2007" s="13">
        <v>43281</v>
      </c>
    </row>
    <row r="2008" spans="1:7" ht="36.75" customHeight="1" x14ac:dyDescent="0.25">
      <c r="A2008" s="7">
        <v>43224</v>
      </c>
      <c r="B2008" s="8" t="s">
        <v>389</v>
      </c>
      <c r="C2008" s="9" t="s">
        <v>1676</v>
      </c>
      <c r="D2008" s="10" t="s">
        <v>1326</v>
      </c>
      <c r="E2008" s="11" t="s">
        <v>1203</v>
      </c>
      <c r="F2008" s="12">
        <v>465878.16</v>
      </c>
      <c r="G2008" s="13">
        <v>43281</v>
      </c>
    </row>
    <row r="2009" spans="1:7" ht="36.75" customHeight="1" x14ac:dyDescent="0.25">
      <c r="A2009" s="7">
        <v>43224</v>
      </c>
      <c r="B2009" s="8" t="s">
        <v>1026</v>
      </c>
      <c r="C2009" s="9" t="s">
        <v>1764</v>
      </c>
      <c r="D2009" s="10" t="s">
        <v>1343</v>
      </c>
      <c r="E2009" s="11" t="s">
        <v>1203</v>
      </c>
      <c r="F2009" s="12">
        <v>886733.11</v>
      </c>
      <c r="G2009" s="13">
        <v>43281</v>
      </c>
    </row>
    <row r="2010" spans="1:7" ht="36.75" customHeight="1" x14ac:dyDescent="0.25">
      <c r="A2010" s="7">
        <v>43224</v>
      </c>
      <c r="B2010" s="8" t="s">
        <v>1026</v>
      </c>
      <c r="C2010" s="9" t="s">
        <v>1763</v>
      </c>
      <c r="D2010" s="10" t="s">
        <v>1342</v>
      </c>
      <c r="E2010" s="11" t="s">
        <v>1203</v>
      </c>
      <c r="F2010" s="12">
        <v>665049.82999999996</v>
      </c>
      <c r="G2010" s="13">
        <v>43281</v>
      </c>
    </row>
    <row r="2011" spans="1:7" ht="36.75" customHeight="1" x14ac:dyDescent="0.25">
      <c r="A2011" s="7">
        <v>43224</v>
      </c>
      <c r="B2011" s="8" t="s">
        <v>722</v>
      </c>
      <c r="C2011" s="9" t="s">
        <v>1463</v>
      </c>
      <c r="D2011" s="10" t="s">
        <v>1326</v>
      </c>
      <c r="E2011" s="11" t="s">
        <v>1203</v>
      </c>
      <c r="F2011" s="12">
        <v>711273.32</v>
      </c>
      <c r="G2011" s="13">
        <v>43281</v>
      </c>
    </row>
    <row r="2012" spans="1:7" ht="36.75" customHeight="1" x14ac:dyDescent="0.25">
      <c r="A2012" s="7">
        <v>43224</v>
      </c>
      <c r="B2012" s="8" t="s">
        <v>334</v>
      </c>
      <c r="C2012" s="9" t="s">
        <v>2184</v>
      </c>
      <c r="D2012" s="10" t="s">
        <v>1326</v>
      </c>
      <c r="E2012" s="11" t="s">
        <v>1203</v>
      </c>
      <c r="F2012" s="12">
        <v>2005244.8</v>
      </c>
      <c r="G2012" s="13">
        <v>43281</v>
      </c>
    </row>
    <row r="2013" spans="1:7" ht="36.75" customHeight="1" x14ac:dyDescent="0.25">
      <c r="A2013" s="7">
        <v>43224</v>
      </c>
      <c r="B2013" s="8" t="s">
        <v>622</v>
      </c>
      <c r="C2013" s="9" t="s">
        <v>1554</v>
      </c>
      <c r="D2013" s="10" t="s">
        <v>1326</v>
      </c>
      <c r="E2013" s="11" t="s">
        <v>1203</v>
      </c>
      <c r="F2013" s="12">
        <v>1219760.1000000001</v>
      </c>
      <c r="G2013" s="13">
        <v>43281</v>
      </c>
    </row>
    <row r="2014" spans="1:7" ht="36.75" customHeight="1" x14ac:dyDescent="0.25">
      <c r="A2014" s="7">
        <v>43224</v>
      </c>
      <c r="B2014" s="8" t="s">
        <v>843</v>
      </c>
      <c r="C2014" s="9" t="s">
        <v>1574</v>
      </c>
      <c r="D2014" s="10" t="s">
        <v>1326</v>
      </c>
      <c r="E2014" s="11" t="s">
        <v>1203</v>
      </c>
      <c r="F2014" s="12">
        <v>753573.9</v>
      </c>
      <c r="G2014" s="13">
        <v>43281</v>
      </c>
    </row>
    <row r="2015" spans="1:7" ht="36.75" customHeight="1" x14ac:dyDescent="0.25">
      <c r="A2015" s="7">
        <v>43224</v>
      </c>
      <c r="B2015" s="8" t="s">
        <v>843</v>
      </c>
      <c r="C2015" s="9" t="s">
        <v>1473</v>
      </c>
      <c r="D2015" s="10" t="s">
        <v>1333</v>
      </c>
      <c r="E2015" s="11" t="s">
        <v>1203</v>
      </c>
      <c r="F2015" s="12">
        <v>317685.08</v>
      </c>
      <c r="G2015" s="13">
        <v>43281</v>
      </c>
    </row>
    <row r="2016" spans="1:7" ht="36.75" customHeight="1" x14ac:dyDescent="0.25">
      <c r="A2016" s="7">
        <v>43224</v>
      </c>
      <c r="B2016" s="8" t="s">
        <v>1027</v>
      </c>
      <c r="C2016" s="9" t="s">
        <v>1842</v>
      </c>
      <c r="D2016" s="10" t="s">
        <v>1329</v>
      </c>
      <c r="E2016" s="11" t="s">
        <v>1203</v>
      </c>
      <c r="F2016" s="12">
        <v>735700.5</v>
      </c>
      <c r="G2016" s="13">
        <v>43281</v>
      </c>
    </row>
    <row r="2017" spans="1:7" ht="36.75" customHeight="1" x14ac:dyDescent="0.25">
      <c r="A2017" s="7">
        <v>43224</v>
      </c>
      <c r="B2017" s="8" t="s">
        <v>1027</v>
      </c>
      <c r="C2017" s="9" t="s">
        <v>2157</v>
      </c>
      <c r="D2017" s="10" t="s">
        <v>1326</v>
      </c>
      <c r="E2017" s="11" t="s">
        <v>1203</v>
      </c>
      <c r="F2017" s="12">
        <v>822253.5</v>
      </c>
      <c r="G2017" s="13">
        <v>43281</v>
      </c>
    </row>
    <row r="2018" spans="1:7" ht="36.75" customHeight="1" x14ac:dyDescent="0.25">
      <c r="A2018" s="7">
        <v>43224</v>
      </c>
      <c r="B2018" s="8" t="s">
        <v>631</v>
      </c>
      <c r="C2018" s="9" t="s">
        <v>2255</v>
      </c>
      <c r="D2018" s="10" t="s">
        <v>1326</v>
      </c>
      <c r="E2018" s="11" t="s">
        <v>1203</v>
      </c>
      <c r="F2018" s="12">
        <v>814377</v>
      </c>
      <c r="G2018" s="13">
        <v>43281</v>
      </c>
    </row>
    <row r="2019" spans="1:7" ht="36.75" customHeight="1" x14ac:dyDescent="0.25">
      <c r="A2019" s="7">
        <v>43224</v>
      </c>
      <c r="B2019" s="8" t="s">
        <v>1028</v>
      </c>
      <c r="C2019" s="9" t="s">
        <v>1537</v>
      </c>
      <c r="D2019" s="10" t="s">
        <v>1326</v>
      </c>
      <c r="E2019" s="11" t="s">
        <v>1203</v>
      </c>
      <c r="F2019" s="12">
        <v>1585219</v>
      </c>
      <c r="G2019" s="13">
        <v>43281</v>
      </c>
    </row>
    <row r="2020" spans="1:7" ht="36.75" customHeight="1" x14ac:dyDescent="0.25">
      <c r="A2020" s="7">
        <v>43224</v>
      </c>
      <c r="B2020" s="8" t="s">
        <v>853</v>
      </c>
      <c r="C2020" s="9" t="s">
        <v>2256</v>
      </c>
      <c r="D2020" s="10" t="s">
        <v>1326</v>
      </c>
      <c r="E2020" s="11" t="s">
        <v>1203</v>
      </c>
      <c r="F2020" s="12">
        <v>566258.4</v>
      </c>
      <c r="G2020" s="13">
        <v>43281</v>
      </c>
    </row>
    <row r="2021" spans="1:7" ht="36.75" customHeight="1" x14ac:dyDescent="0.25">
      <c r="A2021" s="7">
        <v>43224</v>
      </c>
      <c r="B2021" s="8" t="s">
        <v>482</v>
      </c>
      <c r="C2021" s="9" t="s">
        <v>1483</v>
      </c>
      <c r="D2021" s="10" t="s">
        <v>1326</v>
      </c>
      <c r="E2021" s="11" t="s">
        <v>1203</v>
      </c>
      <c r="F2021" s="12">
        <v>807120.2</v>
      </c>
      <c r="G2021" s="13">
        <v>43281</v>
      </c>
    </row>
    <row r="2022" spans="1:7" ht="36.75" customHeight="1" x14ac:dyDescent="0.25">
      <c r="A2022" s="7">
        <v>43224</v>
      </c>
      <c r="B2022" s="8" t="s">
        <v>74</v>
      </c>
      <c r="C2022" s="9" t="s">
        <v>1799</v>
      </c>
      <c r="D2022" s="10" t="s">
        <v>1328</v>
      </c>
      <c r="E2022" s="11" t="s">
        <v>1203</v>
      </c>
      <c r="F2022" s="12">
        <v>430166.34</v>
      </c>
      <c r="G2022" s="13">
        <v>43281</v>
      </c>
    </row>
    <row r="2023" spans="1:7" ht="36.75" customHeight="1" x14ac:dyDescent="0.25">
      <c r="A2023" s="7">
        <v>43224</v>
      </c>
      <c r="B2023" s="8" t="s">
        <v>626</v>
      </c>
      <c r="C2023" s="9" t="s">
        <v>2257</v>
      </c>
      <c r="D2023" s="10" t="s">
        <v>1326</v>
      </c>
      <c r="E2023" s="11" t="s">
        <v>1203</v>
      </c>
      <c r="F2023" s="12">
        <v>759882.23999999999</v>
      </c>
      <c r="G2023" s="13">
        <v>43281</v>
      </c>
    </row>
    <row r="2024" spans="1:7" ht="36.75" customHeight="1" x14ac:dyDescent="0.25">
      <c r="A2024" s="7">
        <v>43224</v>
      </c>
      <c r="B2024" s="8" t="s">
        <v>20</v>
      </c>
      <c r="C2024" s="9" t="s">
        <v>2157</v>
      </c>
      <c r="D2024" s="10" t="s">
        <v>1326</v>
      </c>
      <c r="E2024" s="11" t="s">
        <v>1203</v>
      </c>
      <c r="F2024" s="12">
        <v>3078529.14</v>
      </c>
      <c r="G2024" s="13">
        <v>43281</v>
      </c>
    </row>
    <row r="2025" spans="1:7" ht="36.75" customHeight="1" x14ac:dyDescent="0.25">
      <c r="A2025" s="7">
        <v>43224</v>
      </c>
      <c r="B2025" s="8" t="s">
        <v>362</v>
      </c>
      <c r="C2025" s="9" t="s">
        <v>2157</v>
      </c>
      <c r="D2025" s="10" t="s">
        <v>1326</v>
      </c>
      <c r="E2025" s="11" t="s">
        <v>1203</v>
      </c>
      <c r="F2025" s="12">
        <v>4563048.2</v>
      </c>
      <c r="G2025" s="13">
        <v>43281</v>
      </c>
    </row>
    <row r="2026" spans="1:7" ht="36.75" customHeight="1" x14ac:dyDescent="0.25">
      <c r="A2026" s="7">
        <v>43224</v>
      </c>
      <c r="B2026" s="8" t="s">
        <v>800</v>
      </c>
      <c r="C2026" s="9" t="s">
        <v>2157</v>
      </c>
      <c r="D2026" s="10" t="s">
        <v>1326</v>
      </c>
      <c r="E2026" s="11" t="s">
        <v>1203</v>
      </c>
      <c r="F2026" s="12">
        <v>1528483.5</v>
      </c>
      <c r="G2026" s="13">
        <v>43281</v>
      </c>
    </row>
    <row r="2027" spans="1:7" ht="36.75" customHeight="1" x14ac:dyDescent="0.25">
      <c r="A2027" s="7">
        <v>43224</v>
      </c>
      <c r="B2027" s="8" t="s">
        <v>764</v>
      </c>
      <c r="C2027" s="9" t="s">
        <v>2258</v>
      </c>
      <c r="D2027" s="10" t="s">
        <v>1326</v>
      </c>
      <c r="E2027" s="11" t="s">
        <v>1203</v>
      </c>
      <c r="F2027" s="12">
        <v>232135.5</v>
      </c>
      <c r="G2027" s="13">
        <v>43281</v>
      </c>
    </row>
    <row r="2028" spans="1:7" ht="36.75" customHeight="1" x14ac:dyDescent="0.25">
      <c r="A2028" s="7">
        <v>43224</v>
      </c>
      <c r="B2028" s="8" t="s">
        <v>109</v>
      </c>
      <c r="C2028" s="9" t="s">
        <v>2259</v>
      </c>
      <c r="D2028" s="10" t="s">
        <v>1327</v>
      </c>
      <c r="E2028" s="11" t="s">
        <v>1203</v>
      </c>
      <c r="F2028" s="12">
        <v>497240.72</v>
      </c>
      <c r="G2028" s="13">
        <v>43281</v>
      </c>
    </row>
    <row r="2029" spans="1:7" ht="36.75" customHeight="1" x14ac:dyDescent="0.25">
      <c r="A2029" s="7">
        <v>43224</v>
      </c>
      <c r="B2029" s="8" t="s">
        <v>1029</v>
      </c>
      <c r="C2029" s="9" t="s">
        <v>2260</v>
      </c>
      <c r="D2029" s="10" t="s">
        <v>1328</v>
      </c>
      <c r="E2029" s="11" t="s">
        <v>1203</v>
      </c>
      <c r="F2029" s="12">
        <v>616361.68000000005</v>
      </c>
      <c r="G2029" s="13">
        <v>43281</v>
      </c>
    </row>
    <row r="2030" spans="1:7" ht="36.75" customHeight="1" x14ac:dyDescent="0.25">
      <c r="A2030" s="7">
        <v>43224</v>
      </c>
      <c r="B2030" s="8" t="s">
        <v>607</v>
      </c>
      <c r="C2030" s="9" t="s">
        <v>2261</v>
      </c>
      <c r="D2030" s="10" t="s">
        <v>1327</v>
      </c>
      <c r="E2030" s="11" t="s">
        <v>1203</v>
      </c>
      <c r="F2030" s="12">
        <v>764647.1</v>
      </c>
      <c r="G2030" s="13">
        <v>43281</v>
      </c>
    </row>
    <row r="2031" spans="1:7" ht="36.75" customHeight="1" x14ac:dyDescent="0.25">
      <c r="A2031" s="7">
        <v>43224</v>
      </c>
      <c r="B2031" s="8" t="s">
        <v>323</v>
      </c>
      <c r="C2031" s="9" t="s">
        <v>1498</v>
      </c>
      <c r="D2031" s="10" t="s">
        <v>1326</v>
      </c>
      <c r="E2031" s="11" t="s">
        <v>1203</v>
      </c>
      <c r="F2031" s="12">
        <v>1512475.62</v>
      </c>
      <c r="G2031" s="13">
        <v>43281</v>
      </c>
    </row>
    <row r="2032" spans="1:7" ht="36.75" customHeight="1" x14ac:dyDescent="0.25">
      <c r="A2032" s="7">
        <v>43224</v>
      </c>
      <c r="B2032" s="8" t="s">
        <v>418</v>
      </c>
      <c r="C2032" s="9" t="s">
        <v>1498</v>
      </c>
      <c r="D2032" s="10" t="s">
        <v>1326</v>
      </c>
      <c r="E2032" s="11" t="s">
        <v>1203</v>
      </c>
      <c r="F2032" s="12">
        <v>347061.6</v>
      </c>
      <c r="G2032" s="13">
        <v>43281</v>
      </c>
    </row>
    <row r="2033" spans="1:7" ht="36.75" customHeight="1" x14ac:dyDescent="0.25">
      <c r="A2033" s="7">
        <v>43224</v>
      </c>
      <c r="B2033" s="8" t="s">
        <v>140</v>
      </c>
      <c r="C2033" s="9" t="s">
        <v>1941</v>
      </c>
      <c r="D2033" s="10" t="s">
        <v>1339</v>
      </c>
      <c r="E2033" s="11" t="s">
        <v>1203</v>
      </c>
      <c r="F2033" s="12">
        <v>1626463.38</v>
      </c>
      <c r="G2033" s="13">
        <v>43281</v>
      </c>
    </row>
    <row r="2034" spans="1:7" ht="36.75" customHeight="1" x14ac:dyDescent="0.25">
      <c r="A2034" s="7">
        <v>43224</v>
      </c>
      <c r="B2034" s="8" t="s">
        <v>860</v>
      </c>
      <c r="C2034" s="9" t="s">
        <v>1512</v>
      </c>
      <c r="D2034" s="10" t="s">
        <v>1329</v>
      </c>
      <c r="E2034" s="11" t="s">
        <v>1203</v>
      </c>
      <c r="F2034" s="12">
        <v>471528</v>
      </c>
      <c r="G2034" s="13">
        <v>43281</v>
      </c>
    </row>
    <row r="2035" spans="1:7" ht="36.75" customHeight="1" x14ac:dyDescent="0.25">
      <c r="A2035" s="7">
        <v>43224</v>
      </c>
      <c r="B2035" s="8" t="s">
        <v>860</v>
      </c>
      <c r="C2035" s="9" t="s">
        <v>1470</v>
      </c>
      <c r="D2035" s="10" t="s">
        <v>1326</v>
      </c>
      <c r="E2035" s="11" t="s">
        <v>1203</v>
      </c>
      <c r="F2035" s="12">
        <v>495688.5</v>
      </c>
      <c r="G2035" s="13">
        <v>43281</v>
      </c>
    </row>
    <row r="2036" spans="1:7" ht="36.75" customHeight="1" x14ac:dyDescent="0.25">
      <c r="A2036" s="7">
        <v>43224</v>
      </c>
      <c r="B2036" s="8" t="s">
        <v>392</v>
      </c>
      <c r="C2036" s="9" t="s">
        <v>2157</v>
      </c>
      <c r="D2036" s="10" t="s">
        <v>1326</v>
      </c>
      <c r="E2036" s="11" t="s">
        <v>1203</v>
      </c>
      <c r="F2036" s="12">
        <v>575543.81999999995</v>
      </c>
      <c r="G2036" s="13">
        <v>43281</v>
      </c>
    </row>
    <row r="2037" spans="1:7" ht="36.75" customHeight="1" x14ac:dyDescent="0.25">
      <c r="A2037" s="7">
        <v>43224</v>
      </c>
      <c r="B2037" s="8" t="s">
        <v>370</v>
      </c>
      <c r="C2037" s="9" t="s">
        <v>2157</v>
      </c>
      <c r="D2037" s="10" t="s">
        <v>1326</v>
      </c>
      <c r="E2037" s="11" t="s">
        <v>1203</v>
      </c>
      <c r="F2037" s="12">
        <v>744568.2</v>
      </c>
      <c r="G2037" s="13">
        <v>43281</v>
      </c>
    </row>
    <row r="2038" spans="1:7" ht="36.75" customHeight="1" x14ac:dyDescent="0.25">
      <c r="A2038" s="7">
        <v>43224</v>
      </c>
      <c r="B2038" s="8" t="s">
        <v>414</v>
      </c>
      <c r="C2038" s="9" t="s">
        <v>2157</v>
      </c>
      <c r="D2038" s="10" t="s">
        <v>1326</v>
      </c>
      <c r="E2038" s="11" t="s">
        <v>1203</v>
      </c>
      <c r="F2038" s="12">
        <v>828306.9</v>
      </c>
      <c r="G2038" s="13">
        <v>43281</v>
      </c>
    </row>
    <row r="2039" spans="1:7" ht="36.75" customHeight="1" x14ac:dyDescent="0.25">
      <c r="A2039" s="7">
        <v>43224</v>
      </c>
      <c r="B2039" s="8" t="s">
        <v>691</v>
      </c>
      <c r="C2039" s="9" t="s">
        <v>2110</v>
      </c>
      <c r="D2039" s="10" t="s">
        <v>1326</v>
      </c>
      <c r="E2039" s="11" t="s">
        <v>1203</v>
      </c>
      <c r="F2039" s="12">
        <v>2128871.04</v>
      </c>
      <c r="G2039" s="13">
        <v>43281</v>
      </c>
    </row>
    <row r="2040" spans="1:7" ht="36.75" customHeight="1" x14ac:dyDescent="0.25">
      <c r="A2040" s="7">
        <v>43224</v>
      </c>
      <c r="B2040" s="8" t="s">
        <v>198</v>
      </c>
      <c r="C2040" s="9" t="s">
        <v>2262</v>
      </c>
      <c r="D2040" s="10" t="s">
        <v>1346</v>
      </c>
      <c r="E2040" s="11" t="s">
        <v>1203</v>
      </c>
      <c r="F2040" s="12">
        <v>4342858.49</v>
      </c>
      <c r="G2040" s="13">
        <v>43281</v>
      </c>
    </row>
    <row r="2041" spans="1:7" ht="36.75" customHeight="1" x14ac:dyDescent="0.25">
      <c r="A2041" s="7">
        <v>43224</v>
      </c>
      <c r="B2041" s="8" t="s">
        <v>163</v>
      </c>
      <c r="C2041" s="9" t="s">
        <v>2157</v>
      </c>
      <c r="D2041" s="10" t="s">
        <v>1326</v>
      </c>
      <c r="E2041" s="11" t="s">
        <v>1203</v>
      </c>
      <c r="F2041" s="12">
        <v>842892.88</v>
      </c>
      <c r="G2041" s="13">
        <v>43281</v>
      </c>
    </row>
    <row r="2042" spans="1:7" ht="36.75" customHeight="1" x14ac:dyDescent="0.25">
      <c r="A2042" s="7">
        <v>43224</v>
      </c>
      <c r="B2042" s="8" t="s">
        <v>333</v>
      </c>
      <c r="C2042" s="9" t="s">
        <v>2157</v>
      </c>
      <c r="D2042" s="10" t="s">
        <v>1326</v>
      </c>
      <c r="E2042" s="11" t="s">
        <v>1203</v>
      </c>
      <c r="F2042" s="12">
        <v>1238817.1000000001</v>
      </c>
      <c r="G2042" s="13">
        <v>43281</v>
      </c>
    </row>
    <row r="2043" spans="1:7" ht="36.75" customHeight="1" x14ac:dyDescent="0.25">
      <c r="A2043" s="7">
        <v>43224</v>
      </c>
      <c r="B2043" s="8" t="s">
        <v>866</v>
      </c>
      <c r="C2043" s="9" t="s">
        <v>1464</v>
      </c>
      <c r="D2043" s="10" t="s">
        <v>1326</v>
      </c>
      <c r="E2043" s="11" t="s">
        <v>1203</v>
      </c>
      <c r="F2043" s="12">
        <v>555298.56000000006</v>
      </c>
      <c r="G2043" s="13">
        <v>43281</v>
      </c>
    </row>
    <row r="2044" spans="1:7" ht="36.75" customHeight="1" x14ac:dyDescent="0.25">
      <c r="A2044" s="7">
        <v>43224</v>
      </c>
      <c r="B2044" s="8" t="s">
        <v>747</v>
      </c>
      <c r="C2044" s="9" t="s">
        <v>2263</v>
      </c>
      <c r="D2044" s="10" t="s">
        <v>1326</v>
      </c>
      <c r="E2044" s="11" t="s">
        <v>1203</v>
      </c>
      <c r="F2044" s="12">
        <v>927019.8</v>
      </c>
      <c r="G2044" s="13">
        <v>43281</v>
      </c>
    </row>
    <row r="2045" spans="1:7" ht="36.75" customHeight="1" x14ac:dyDescent="0.25">
      <c r="A2045" s="7">
        <v>43224</v>
      </c>
      <c r="B2045" s="8" t="s">
        <v>606</v>
      </c>
      <c r="C2045" s="9" t="s">
        <v>2264</v>
      </c>
      <c r="D2045" s="10" t="s">
        <v>1326</v>
      </c>
      <c r="E2045" s="11" t="s">
        <v>1203</v>
      </c>
      <c r="F2045" s="12">
        <v>1376670.6</v>
      </c>
      <c r="G2045" s="13">
        <v>43281</v>
      </c>
    </row>
    <row r="2046" spans="1:7" ht="36.75" customHeight="1" x14ac:dyDescent="0.25">
      <c r="A2046" s="7">
        <v>43224</v>
      </c>
      <c r="B2046" s="8" t="s">
        <v>1030</v>
      </c>
      <c r="C2046" s="9" t="s">
        <v>2265</v>
      </c>
      <c r="D2046" s="10" t="s">
        <v>1326</v>
      </c>
      <c r="E2046" s="11" t="s">
        <v>1203</v>
      </c>
      <c r="F2046" s="12">
        <v>1724030.74</v>
      </c>
      <c r="G2046" s="13">
        <v>43281</v>
      </c>
    </row>
    <row r="2047" spans="1:7" ht="36.75" customHeight="1" x14ac:dyDescent="0.25">
      <c r="A2047" s="7">
        <v>43224</v>
      </c>
      <c r="B2047" s="8" t="s">
        <v>851</v>
      </c>
      <c r="C2047" s="9" t="s">
        <v>2266</v>
      </c>
      <c r="D2047" s="10" t="s">
        <v>1326</v>
      </c>
      <c r="E2047" s="11" t="s">
        <v>1203</v>
      </c>
      <c r="F2047" s="12">
        <v>2472712.42</v>
      </c>
      <c r="G2047" s="13">
        <v>43281</v>
      </c>
    </row>
    <row r="2048" spans="1:7" ht="36.75" customHeight="1" x14ac:dyDescent="0.25">
      <c r="A2048" s="7">
        <v>43224</v>
      </c>
      <c r="B2048" s="8" t="s">
        <v>1031</v>
      </c>
      <c r="C2048" s="9" t="s">
        <v>1512</v>
      </c>
      <c r="D2048" s="10" t="s">
        <v>1326</v>
      </c>
      <c r="E2048" s="11" t="s">
        <v>1203</v>
      </c>
      <c r="F2048" s="12">
        <v>849345.12</v>
      </c>
      <c r="G2048" s="13">
        <v>43281</v>
      </c>
    </row>
    <row r="2049" spans="1:7" ht="36.75" customHeight="1" x14ac:dyDescent="0.25">
      <c r="A2049" s="7">
        <v>43224</v>
      </c>
      <c r="B2049" s="8" t="s">
        <v>107</v>
      </c>
      <c r="C2049" s="9" t="s">
        <v>2157</v>
      </c>
      <c r="D2049" s="10" t="s">
        <v>1326</v>
      </c>
      <c r="E2049" s="11" t="s">
        <v>1203</v>
      </c>
      <c r="F2049" s="12">
        <v>784924.2</v>
      </c>
      <c r="G2049" s="13">
        <v>43281</v>
      </c>
    </row>
    <row r="2050" spans="1:7" ht="36.75" customHeight="1" x14ac:dyDescent="0.25">
      <c r="A2050" s="7">
        <v>43224</v>
      </c>
      <c r="B2050" s="8" t="s">
        <v>1032</v>
      </c>
      <c r="C2050" s="9" t="s">
        <v>2157</v>
      </c>
      <c r="D2050" s="10" t="s">
        <v>1326</v>
      </c>
      <c r="E2050" s="11" t="s">
        <v>1203</v>
      </c>
      <c r="F2050" s="12">
        <v>559907.64</v>
      </c>
      <c r="G2050" s="13">
        <v>43281</v>
      </c>
    </row>
    <row r="2051" spans="1:7" ht="36.75" customHeight="1" x14ac:dyDescent="0.25">
      <c r="A2051" s="7">
        <v>43224</v>
      </c>
      <c r="B2051" s="8" t="s">
        <v>185</v>
      </c>
      <c r="C2051" s="9" t="s">
        <v>2100</v>
      </c>
      <c r="D2051" s="10" t="s">
        <v>1326</v>
      </c>
      <c r="E2051" s="11" t="s">
        <v>1203</v>
      </c>
      <c r="F2051" s="12">
        <v>527340.81999999995</v>
      </c>
      <c r="G2051" s="13">
        <v>43281</v>
      </c>
    </row>
    <row r="2052" spans="1:7" ht="36.75" customHeight="1" x14ac:dyDescent="0.25">
      <c r="A2052" s="7">
        <v>43224</v>
      </c>
      <c r="B2052" s="8" t="s">
        <v>30</v>
      </c>
      <c r="C2052" s="9" t="s">
        <v>1862</v>
      </c>
      <c r="D2052" s="10" t="s">
        <v>1333</v>
      </c>
      <c r="E2052" s="11" t="s">
        <v>1203</v>
      </c>
      <c r="F2052" s="12">
        <v>1138455.6100000001</v>
      </c>
      <c r="G2052" s="13">
        <v>43281</v>
      </c>
    </row>
    <row r="2053" spans="1:7" ht="36.75" customHeight="1" x14ac:dyDescent="0.25">
      <c r="A2053" s="7">
        <v>43224</v>
      </c>
      <c r="B2053" s="8" t="s">
        <v>663</v>
      </c>
      <c r="C2053" s="9" t="s">
        <v>1882</v>
      </c>
      <c r="D2053" s="10" t="s">
        <v>1341</v>
      </c>
      <c r="E2053" s="11" t="s">
        <v>1203</v>
      </c>
      <c r="F2053" s="12">
        <v>2266786.58</v>
      </c>
      <c r="G2053" s="13">
        <v>43281</v>
      </c>
    </row>
    <row r="2054" spans="1:7" ht="36.75" customHeight="1" x14ac:dyDescent="0.25">
      <c r="A2054" s="7">
        <v>43224</v>
      </c>
      <c r="B2054" s="8" t="s">
        <v>490</v>
      </c>
      <c r="C2054" s="9" t="s">
        <v>2157</v>
      </c>
      <c r="D2054" s="10" t="s">
        <v>1326</v>
      </c>
      <c r="E2054" s="11" t="s">
        <v>1203</v>
      </c>
      <c r="F2054" s="12">
        <v>1479882.84</v>
      </c>
      <c r="G2054" s="13">
        <v>43281</v>
      </c>
    </row>
    <row r="2055" spans="1:7" ht="36.75" customHeight="1" x14ac:dyDescent="0.25">
      <c r="A2055" s="7">
        <v>43224</v>
      </c>
      <c r="B2055" s="8" t="s">
        <v>27</v>
      </c>
      <c r="C2055" s="9" t="s">
        <v>1499</v>
      </c>
      <c r="D2055" s="10" t="s">
        <v>1326</v>
      </c>
      <c r="E2055" s="11" t="s">
        <v>1203</v>
      </c>
      <c r="F2055" s="12">
        <v>667129.52</v>
      </c>
      <c r="G2055" s="13">
        <v>43281</v>
      </c>
    </row>
    <row r="2056" spans="1:7" ht="36.75" customHeight="1" x14ac:dyDescent="0.25">
      <c r="A2056" s="7">
        <v>43224</v>
      </c>
      <c r="B2056" s="8" t="s">
        <v>447</v>
      </c>
      <c r="C2056" s="9" t="s">
        <v>1527</v>
      </c>
      <c r="D2056" s="10" t="s">
        <v>1326</v>
      </c>
      <c r="E2056" s="11" t="s">
        <v>1203</v>
      </c>
      <c r="F2056" s="12">
        <v>1637186.28</v>
      </c>
      <c r="G2056" s="13">
        <v>43281</v>
      </c>
    </row>
    <row r="2057" spans="1:7" ht="36.75" customHeight="1" x14ac:dyDescent="0.25">
      <c r="A2057" s="7">
        <v>43224</v>
      </c>
      <c r="B2057" s="8" t="s">
        <v>142</v>
      </c>
      <c r="C2057" s="9" t="s">
        <v>2267</v>
      </c>
      <c r="D2057" s="10" t="s">
        <v>1326</v>
      </c>
      <c r="E2057" s="11" t="s">
        <v>1203</v>
      </c>
      <c r="F2057" s="12">
        <v>1695694.22</v>
      </c>
      <c r="G2057" s="13">
        <v>43281</v>
      </c>
    </row>
    <row r="2058" spans="1:7" ht="36.75" customHeight="1" x14ac:dyDescent="0.25">
      <c r="A2058" s="7">
        <v>43224</v>
      </c>
      <c r="B2058" s="8" t="s">
        <v>581</v>
      </c>
      <c r="C2058" s="9" t="s">
        <v>2268</v>
      </c>
      <c r="D2058" s="10" t="s">
        <v>1326</v>
      </c>
      <c r="E2058" s="11" t="s">
        <v>1203</v>
      </c>
      <c r="F2058" s="12">
        <v>403941.14</v>
      </c>
      <c r="G2058" s="13">
        <v>43281</v>
      </c>
    </row>
    <row r="2059" spans="1:7" ht="36.75" customHeight="1" x14ac:dyDescent="0.25">
      <c r="A2059" s="7">
        <v>43224</v>
      </c>
      <c r="B2059" s="8" t="s">
        <v>277</v>
      </c>
      <c r="C2059" s="9" t="s">
        <v>1549</v>
      </c>
      <c r="D2059" s="10" t="s">
        <v>1326</v>
      </c>
      <c r="E2059" s="11" t="s">
        <v>1203</v>
      </c>
      <c r="F2059" s="12">
        <v>771197.26</v>
      </c>
      <c r="G2059" s="13">
        <v>43281</v>
      </c>
    </row>
    <row r="2060" spans="1:7" ht="36.75" customHeight="1" x14ac:dyDescent="0.25">
      <c r="A2060" s="7">
        <v>43224</v>
      </c>
      <c r="B2060" s="8" t="s">
        <v>223</v>
      </c>
      <c r="C2060" s="9" t="s">
        <v>1510</v>
      </c>
      <c r="D2060" s="10" t="s">
        <v>1326</v>
      </c>
      <c r="E2060" s="11" t="s">
        <v>1203</v>
      </c>
      <c r="F2060" s="12">
        <v>1281281.76</v>
      </c>
      <c r="G2060" s="13">
        <v>43281</v>
      </c>
    </row>
    <row r="2061" spans="1:7" ht="36.75" customHeight="1" x14ac:dyDescent="0.25">
      <c r="A2061" s="7">
        <v>43224</v>
      </c>
      <c r="B2061" s="8" t="s">
        <v>1033</v>
      </c>
      <c r="C2061" s="9" t="s">
        <v>1906</v>
      </c>
      <c r="D2061" s="10" t="s">
        <v>1328</v>
      </c>
      <c r="E2061" s="11" t="s">
        <v>1203</v>
      </c>
      <c r="F2061" s="12">
        <v>611334.89</v>
      </c>
      <c r="G2061" s="13">
        <v>43281</v>
      </c>
    </row>
    <row r="2062" spans="1:7" ht="36.75" customHeight="1" x14ac:dyDescent="0.25">
      <c r="A2062" s="7">
        <v>43224</v>
      </c>
      <c r="B2062" s="8" t="s">
        <v>1034</v>
      </c>
      <c r="C2062" s="9" t="s">
        <v>2269</v>
      </c>
      <c r="D2062" s="10" t="s">
        <v>1327</v>
      </c>
      <c r="E2062" s="11" t="s">
        <v>1203</v>
      </c>
      <c r="F2062" s="12">
        <v>597081.86</v>
      </c>
      <c r="G2062" s="13">
        <v>43281</v>
      </c>
    </row>
    <row r="2063" spans="1:7" ht="36.75" customHeight="1" x14ac:dyDescent="0.25">
      <c r="A2063" s="7">
        <v>43227</v>
      </c>
      <c r="B2063" s="8" t="s">
        <v>613</v>
      </c>
      <c r="C2063" s="9" t="s">
        <v>2157</v>
      </c>
      <c r="D2063" s="10" t="s">
        <v>1326</v>
      </c>
      <c r="E2063" s="11" t="s">
        <v>1203</v>
      </c>
      <c r="F2063" s="12">
        <v>436853.7</v>
      </c>
      <c r="G2063" s="13">
        <v>43281</v>
      </c>
    </row>
    <row r="2064" spans="1:7" ht="36.75" customHeight="1" x14ac:dyDescent="0.25">
      <c r="A2064" s="7">
        <v>43227</v>
      </c>
      <c r="B2064" s="8" t="s">
        <v>731</v>
      </c>
      <c r="C2064" s="9" t="s">
        <v>1655</v>
      </c>
      <c r="D2064" s="10" t="s">
        <v>1326</v>
      </c>
      <c r="E2064" s="11" t="s">
        <v>1203</v>
      </c>
      <c r="F2064" s="12">
        <v>1667689.28</v>
      </c>
      <c r="G2064" s="13">
        <v>43281</v>
      </c>
    </row>
    <row r="2065" spans="1:7" ht="36.75" customHeight="1" x14ac:dyDescent="0.25">
      <c r="A2065" s="7">
        <v>43227</v>
      </c>
      <c r="B2065" s="8" t="s">
        <v>403</v>
      </c>
      <c r="C2065" s="9" t="s">
        <v>1946</v>
      </c>
      <c r="D2065" s="10" t="s">
        <v>1326</v>
      </c>
      <c r="E2065" s="11" t="s">
        <v>1203</v>
      </c>
      <c r="F2065" s="12">
        <v>802457.8</v>
      </c>
      <c r="G2065" s="13">
        <v>43281</v>
      </c>
    </row>
    <row r="2066" spans="1:7" ht="36.75" customHeight="1" x14ac:dyDescent="0.25">
      <c r="A2066" s="7">
        <v>43227</v>
      </c>
      <c r="B2066" s="8" t="s">
        <v>1035</v>
      </c>
      <c r="C2066" s="9" t="s">
        <v>1496</v>
      </c>
      <c r="D2066" s="10" t="s">
        <v>1329</v>
      </c>
      <c r="E2066" s="11" t="s">
        <v>1203</v>
      </c>
      <c r="F2066" s="12">
        <v>919815.9</v>
      </c>
      <c r="G2066" s="13">
        <v>43281</v>
      </c>
    </row>
    <row r="2067" spans="1:7" ht="36.75" customHeight="1" x14ac:dyDescent="0.25">
      <c r="A2067" s="7">
        <v>43227</v>
      </c>
      <c r="B2067" s="8" t="s">
        <v>1035</v>
      </c>
      <c r="C2067" s="9" t="s">
        <v>1574</v>
      </c>
      <c r="D2067" s="10" t="s">
        <v>1326</v>
      </c>
      <c r="E2067" s="11" t="s">
        <v>1203</v>
      </c>
      <c r="F2067" s="12">
        <v>1103779.08</v>
      </c>
      <c r="G2067" s="13">
        <v>43281</v>
      </c>
    </row>
    <row r="2068" spans="1:7" ht="36.75" customHeight="1" x14ac:dyDescent="0.25">
      <c r="A2068" s="7">
        <v>43227</v>
      </c>
      <c r="B2068" s="8" t="s">
        <v>1036</v>
      </c>
      <c r="C2068" s="9" t="s">
        <v>1727</v>
      </c>
      <c r="D2068" s="10" t="s">
        <v>1326</v>
      </c>
      <c r="E2068" s="11" t="s">
        <v>1203</v>
      </c>
      <c r="F2068" s="12">
        <v>1071360.94</v>
      </c>
      <c r="G2068" s="13">
        <v>43281</v>
      </c>
    </row>
    <row r="2069" spans="1:7" ht="36.75" customHeight="1" x14ac:dyDescent="0.25">
      <c r="A2069" s="7">
        <v>43227</v>
      </c>
      <c r="B2069" s="8" t="s">
        <v>823</v>
      </c>
      <c r="C2069" s="9" t="s">
        <v>2270</v>
      </c>
      <c r="D2069" s="10" t="s">
        <v>1326</v>
      </c>
      <c r="E2069" s="11" t="s">
        <v>1203</v>
      </c>
      <c r="F2069" s="12">
        <v>909464.94</v>
      </c>
      <c r="G2069" s="13">
        <v>43281</v>
      </c>
    </row>
    <row r="2070" spans="1:7" ht="36.75" customHeight="1" x14ac:dyDescent="0.25">
      <c r="A2070" s="7">
        <v>43227</v>
      </c>
      <c r="B2070" s="8" t="s">
        <v>357</v>
      </c>
      <c r="C2070" s="9" t="s">
        <v>2271</v>
      </c>
      <c r="D2070" s="10" t="s">
        <v>1326</v>
      </c>
      <c r="E2070" s="11" t="s">
        <v>1203</v>
      </c>
      <c r="F2070" s="12">
        <v>918749.18</v>
      </c>
      <c r="G2070" s="13">
        <v>43281</v>
      </c>
    </row>
    <row r="2071" spans="1:7" ht="36.75" customHeight="1" x14ac:dyDescent="0.25">
      <c r="A2071" s="7">
        <v>43227</v>
      </c>
      <c r="B2071" s="8" t="s">
        <v>158</v>
      </c>
      <c r="C2071" s="9" t="s">
        <v>2157</v>
      </c>
      <c r="D2071" s="10" t="s">
        <v>1326</v>
      </c>
      <c r="E2071" s="11" t="s">
        <v>1203</v>
      </c>
      <c r="F2071" s="12">
        <v>842588.44</v>
      </c>
      <c r="G2071" s="13">
        <v>43281</v>
      </c>
    </row>
    <row r="2072" spans="1:7" ht="36.75" customHeight="1" x14ac:dyDescent="0.25">
      <c r="A2072" s="7">
        <v>43227</v>
      </c>
      <c r="B2072" s="8" t="s">
        <v>21</v>
      </c>
      <c r="C2072" s="9" t="s">
        <v>2157</v>
      </c>
      <c r="D2072" s="10" t="s">
        <v>1339</v>
      </c>
      <c r="E2072" s="11" t="s">
        <v>1203</v>
      </c>
      <c r="F2072" s="12">
        <v>8725343.3300000001</v>
      </c>
      <c r="G2072" s="13">
        <v>43281</v>
      </c>
    </row>
    <row r="2073" spans="1:7" ht="36.75" customHeight="1" x14ac:dyDescent="0.25">
      <c r="A2073" s="7">
        <v>43227</v>
      </c>
      <c r="B2073" s="8" t="s">
        <v>89</v>
      </c>
      <c r="C2073" s="9" t="s">
        <v>1799</v>
      </c>
      <c r="D2073" s="10" t="s">
        <v>1347</v>
      </c>
      <c r="E2073" s="11" t="s">
        <v>1203</v>
      </c>
      <c r="F2073" s="12">
        <v>26687218.829999998</v>
      </c>
      <c r="G2073" s="13">
        <v>43281</v>
      </c>
    </row>
    <row r="2074" spans="1:7" ht="36.75" customHeight="1" x14ac:dyDescent="0.25">
      <c r="A2074" s="7">
        <v>43227</v>
      </c>
      <c r="B2074" s="8" t="s">
        <v>765</v>
      </c>
      <c r="C2074" s="9" t="s">
        <v>1496</v>
      </c>
      <c r="D2074" s="10" t="s">
        <v>1339</v>
      </c>
      <c r="E2074" s="11" t="s">
        <v>1203</v>
      </c>
      <c r="F2074" s="12">
        <v>2510066.0299999998</v>
      </c>
      <c r="G2074" s="13">
        <v>43281</v>
      </c>
    </row>
    <row r="2075" spans="1:7" ht="36.75" customHeight="1" x14ac:dyDescent="0.25">
      <c r="A2075" s="7">
        <v>43227</v>
      </c>
      <c r="B2075" s="8" t="s">
        <v>615</v>
      </c>
      <c r="C2075" s="9" t="s">
        <v>1605</v>
      </c>
      <c r="D2075" s="10" t="s">
        <v>1326</v>
      </c>
      <c r="E2075" s="11" t="s">
        <v>1203</v>
      </c>
      <c r="F2075" s="12">
        <v>965648.28</v>
      </c>
      <c r="G2075" s="13">
        <v>43281</v>
      </c>
    </row>
    <row r="2076" spans="1:7" ht="36.75" customHeight="1" x14ac:dyDescent="0.25">
      <c r="A2076" s="7">
        <v>43227</v>
      </c>
      <c r="B2076" s="8" t="s">
        <v>1037</v>
      </c>
      <c r="C2076" s="9" t="s">
        <v>2272</v>
      </c>
      <c r="D2076" s="10" t="s">
        <v>1327</v>
      </c>
      <c r="E2076" s="11" t="s">
        <v>1203</v>
      </c>
      <c r="F2076" s="12">
        <v>847471.72</v>
      </c>
      <c r="G2076" s="13">
        <v>43281</v>
      </c>
    </row>
    <row r="2077" spans="1:7" ht="36.75" customHeight="1" x14ac:dyDescent="0.25">
      <c r="A2077" s="7">
        <v>43227</v>
      </c>
      <c r="B2077" s="8" t="s">
        <v>1038</v>
      </c>
      <c r="C2077" s="9" t="s">
        <v>1568</v>
      </c>
      <c r="D2077" s="10" t="s">
        <v>1341</v>
      </c>
      <c r="E2077" s="11" t="s">
        <v>1203</v>
      </c>
      <c r="F2077" s="12">
        <v>467335.47</v>
      </c>
      <c r="G2077" s="13">
        <v>43281</v>
      </c>
    </row>
    <row r="2078" spans="1:7" ht="36.75" customHeight="1" x14ac:dyDescent="0.25">
      <c r="A2078" s="7">
        <v>43227</v>
      </c>
      <c r="B2078" s="8" t="s">
        <v>1034</v>
      </c>
      <c r="C2078" s="9" t="s">
        <v>2273</v>
      </c>
      <c r="D2078" s="10" t="s">
        <v>1341</v>
      </c>
      <c r="E2078" s="11" t="s">
        <v>1203</v>
      </c>
      <c r="F2078" s="12">
        <v>616862.46</v>
      </c>
      <c r="G2078" s="13">
        <v>43281</v>
      </c>
    </row>
    <row r="2079" spans="1:7" ht="36.75" customHeight="1" x14ac:dyDescent="0.25">
      <c r="A2079" s="7">
        <v>43227</v>
      </c>
      <c r="B2079" s="8" t="s">
        <v>372</v>
      </c>
      <c r="C2079" s="9" t="s">
        <v>2184</v>
      </c>
      <c r="D2079" s="10" t="s">
        <v>1327</v>
      </c>
      <c r="E2079" s="11" t="s">
        <v>1203</v>
      </c>
      <c r="F2079" s="12">
        <v>426670.97</v>
      </c>
      <c r="G2079" s="13">
        <v>43281</v>
      </c>
    </row>
    <row r="2080" spans="1:7" ht="36.75" customHeight="1" x14ac:dyDescent="0.25">
      <c r="A2080" s="7">
        <v>43227</v>
      </c>
      <c r="B2080" s="8" t="s">
        <v>503</v>
      </c>
      <c r="C2080" s="9" t="s">
        <v>2274</v>
      </c>
      <c r="D2080" s="10" t="s">
        <v>1339</v>
      </c>
      <c r="E2080" s="11" t="s">
        <v>1203</v>
      </c>
      <c r="F2080" s="12">
        <v>31954159.91</v>
      </c>
      <c r="G2080" s="13">
        <v>43281</v>
      </c>
    </row>
    <row r="2081" spans="1:7" ht="36.75" customHeight="1" x14ac:dyDescent="0.25">
      <c r="A2081" s="7">
        <v>43227</v>
      </c>
      <c r="B2081" s="8" t="s">
        <v>664</v>
      </c>
      <c r="C2081" s="9" t="s">
        <v>2157</v>
      </c>
      <c r="D2081" s="10" t="s">
        <v>1327</v>
      </c>
      <c r="E2081" s="11" t="s">
        <v>1203</v>
      </c>
      <c r="F2081" s="12">
        <v>696348.96</v>
      </c>
      <c r="G2081" s="13">
        <v>43281</v>
      </c>
    </row>
    <row r="2082" spans="1:7" ht="36.75" customHeight="1" x14ac:dyDescent="0.25">
      <c r="A2082" s="7">
        <v>43227</v>
      </c>
      <c r="B2082" s="8" t="s">
        <v>1039</v>
      </c>
      <c r="C2082" s="9" t="s">
        <v>2275</v>
      </c>
      <c r="D2082" s="10" t="s">
        <v>1326</v>
      </c>
      <c r="E2082" s="11" t="s">
        <v>1203</v>
      </c>
      <c r="F2082" s="12">
        <v>871453.6</v>
      </c>
      <c r="G2082" s="13">
        <v>43281</v>
      </c>
    </row>
    <row r="2083" spans="1:7" ht="36.75" customHeight="1" x14ac:dyDescent="0.25">
      <c r="A2083" s="7">
        <v>43227</v>
      </c>
      <c r="B2083" s="8" t="s">
        <v>412</v>
      </c>
      <c r="C2083" s="9" t="s">
        <v>1464</v>
      </c>
      <c r="D2083" s="10" t="s">
        <v>1326</v>
      </c>
      <c r="E2083" s="11" t="s">
        <v>1203</v>
      </c>
      <c r="F2083" s="12">
        <v>196363.8</v>
      </c>
      <c r="G2083" s="13">
        <v>43281</v>
      </c>
    </row>
    <row r="2084" spans="1:7" ht="36.75" customHeight="1" x14ac:dyDescent="0.25">
      <c r="A2084" s="7">
        <v>43227</v>
      </c>
      <c r="B2084" s="8" t="s">
        <v>399</v>
      </c>
      <c r="C2084" s="9" t="s">
        <v>2157</v>
      </c>
      <c r="D2084" s="10" t="s">
        <v>1326</v>
      </c>
      <c r="E2084" s="11" t="s">
        <v>1203</v>
      </c>
      <c r="F2084" s="12">
        <v>1283567.42</v>
      </c>
      <c r="G2084" s="13">
        <v>43281</v>
      </c>
    </row>
    <row r="2085" spans="1:7" ht="36.75" customHeight="1" x14ac:dyDescent="0.25">
      <c r="A2085" s="7">
        <v>43227</v>
      </c>
      <c r="B2085" s="8" t="s">
        <v>536</v>
      </c>
      <c r="C2085" s="9" t="s">
        <v>1481</v>
      </c>
      <c r="D2085" s="10" t="s">
        <v>1326</v>
      </c>
      <c r="E2085" s="11" t="s">
        <v>1203</v>
      </c>
      <c r="F2085" s="12">
        <v>715108.32</v>
      </c>
      <c r="G2085" s="13">
        <v>43281</v>
      </c>
    </row>
    <row r="2086" spans="1:7" ht="36.75" customHeight="1" x14ac:dyDescent="0.25">
      <c r="A2086" s="7">
        <v>43227</v>
      </c>
      <c r="B2086" s="8" t="s">
        <v>443</v>
      </c>
      <c r="C2086" s="9" t="s">
        <v>2276</v>
      </c>
      <c r="D2086" s="10" t="s">
        <v>1326</v>
      </c>
      <c r="E2086" s="11" t="s">
        <v>1203</v>
      </c>
      <c r="F2086" s="12">
        <v>239086.88</v>
      </c>
      <c r="G2086" s="13">
        <v>43281</v>
      </c>
    </row>
    <row r="2087" spans="1:7" ht="36.75" customHeight="1" x14ac:dyDescent="0.25">
      <c r="A2087" s="7">
        <v>43227</v>
      </c>
      <c r="B2087" s="8" t="s">
        <v>702</v>
      </c>
      <c r="C2087" s="9" t="s">
        <v>2277</v>
      </c>
      <c r="D2087" s="10" t="s">
        <v>1348</v>
      </c>
      <c r="E2087" s="11" t="s">
        <v>1203</v>
      </c>
      <c r="F2087" s="12">
        <v>5274856.6500000004</v>
      </c>
      <c r="G2087" s="13">
        <v>43281</v>
      </c>
    </row>
    <row r="2088" spans="1:7" ht="36.75" customHeight="1" x14ac:dyDescent="0.25">
      <c r="A2088" s="7">
        <v>43227</v>
      </c>
      <c r="B2088" s="8" t="s">
        <v>1040</v>
      </c>
      <c r="C2088" s="9" t="s">
        <v>2278</v>
      </c>
      <c r="D2088" s="10" t="s">
        <v>1327</v>
      </c>
      <c r="E2088" s="11" t="s">
        <v>1203</v>
      </c>
      <c r="F2088" s="12">
        <v>901446.75</v>
      </c>
      <c r="G2088" s="13">
        <v>43281</v>
      </c>
    </row>
    <row r="2089" spans="1:7" ht="36.75" customHeight="1" x14ac:dyDescent="0.25">
      <c r="A2089" s="7">
        <v>43227</v>
      </c>
      <c r="B2089" s="8" t="s">
        <v>1041</v>
      </c>
      <c r="C2089" s="9" t="s">
        <v>2279</v>
      </c>
      <c r="D2089" s="10" t="s">
        <v>1328</v>
      </c>
      <c r="E2089" s="11" t="s">
        <v>1203</v>
      </c>
      <c r="F2089" s="12">
        <v>1151071.2</v>
      </c>
      <c r="G2089" s="13">
        <v>43281</v>
      </c>
    </row>
    <row r="2090" spans="1:7" ht="36.75" customHeight="1" x14ac:dyDescent="0.25">
      <c r="A2090" s="7">
        <v>43227</v>
      </c>
      <c r="B2090" s="8" t="s">
        <v>854</v>
      </c>
      <c r="C2090" s="9" t="s">
        <v>1615</v>
      </c>
      <c r="D2090" s="10" t="s">
        <v>1326</v>
      </c>
      <c r="E2090" s="11" t="s">
        <v>1203</v>
      </c>
      <c r="F2090" s="12">
        <v>1437413.46</v>
      </c>
      <c r="G2090" s="13">
        <v>43281</v>
      </c>
    </row>
    <row r="2091" spans="1:7" ht="36.75" customHeight="1" x14ac:dyDescent="0.25">
      <c r="A2091" s="7">
        <v>43227</v>
      </c>
      <c r="B2091" s="8" t="s">
        <v>739</v>
      </c>
      <c r="C2091" s="9" t="s">
        <v>2157</v>
      </c>
      <c r="D2091" s="10" t="s">
        <v>1327</v>
      </c>
      <c r="E2091" s="11" t="s">
        <v>1203</v>
      </c>
      <c r="F2091" s="12">
        <v>1119846.53</v>
      </c>
      <c r="G2091" s="13">
        <v>43281</v>
      </c>
    </row>
    <row r="2092" spans="1:7" ht="36.75" customHeight="1" x14ac:dyDescent="0.25">
      <c r="A2092" s="7">
        <v>43227</v>
      </c>
      <c r="B2092" s="8" t="s">
        <v>630</v>
      </c>
      <c r="C2092" s="9" t="s">
        <v>2157</v>
      </c>
      <c r="D2092" s="10" t="s">
        <v>1326</v>
      </c>
      <c r="E2092" s="11" t="s">
        <v>1203</v>
      </c>
      <c r="F2092" s="12">
        <v>1693605.62</v>
      </c>
      <c r="G2092" s="13">
        <v>43281</v>
      </c>
    </row>
    <row r="2093" spans="1:7" ht="36.75" customHeight="1" x14ac:dyDescent="0.25">
      <c r="A2093" s="7">
        <v>43227</v>
      </c>
      <c r="B2093" s="8" t="s">
        <v>400</v>
      </c>
      <c r="C2093" s="9" t="s">
        <v>2157</v>
      </c>
      <c r="D2093" s="10" t="s">
        <v>1326</v>
      </c>
      <c r="E2093" s="11" t="s">
        <v>1203</v>
      </c>
      <c r="F2093" s="12">
        <v>541983.6</v>
      </c>
      <c r="G2093" s="13">
        <v>43281</v>
      </c>
    </row>
    <row r="2094" spans="1:7" ht="36.75" customHeight="1" x14ac:dyDescent="0.25">
      <c r="A2094" s="7">
        <v>43227</v>
      </c>
      <c r="B2094" s="8" t="s">
        <v>880</v>
      </c>
      <c r="C2094" s="9" t="s">
        <v>2157</v>
      </c>
      <c r="D2094" s="10" t="s">
        <v>1326</v>
      </c>
      <c r="E2094" s="11" t="s">
        <v>1203</v>
      </c>
      <c r="F2094" s="12">
        <v>735582.5</v>
      </c>
      <c r="G2094" s="13">
        <v>43281</v>
      </c>
    </row>
    <row r="2095" spans="1:7" ht="36.75" customHeight="1" x14ac:dyDescent="0.25">
      <c r="A2095" s="7">
        <v>43227</v>
      </c>
      <c r="B2095" s="8" t="s">
        <v>797</v>
      </c>
      <c r="C2095" s="9" t="s">
        <v>1512</v>
      </c>
      <c r="D2095" s="10" t="s">
        <v>1326</v>
      </c>
      <c r="E2095" s="11" t="s">
        <v>1203</v>
      </c>
      <c r="F2095" s="12">
        <v>967916.24</v>
      </c>
      <c r="G2095" s="13">
        <v>43281</v>
      </c>
    </row>
    <row r="2096" spans="1:7" ht="36.75" customHeight="1" x14ac:dyDescent="0.25">
      <c r="A2096" s="7">
        <v>43227</v>
      </c>
      <c r="B2096" s="8" t="s">
        <v>663</v>
      </c>
      <c r="C2096" s="9" t="s">
        <v>2157</v>
      </c>
      <c r="D2096" s="10" t="s">
        <v>1327</v>
      </c>
      <c r="E2096" s="11" t="s">
        <v>1203</v>
      </c>
      <c r="F2096" s="12">
        <v>2650775.65</v>
      </c>
      <c r="G2096" s="13">
        <v>43281</v>
      </c>
    </row>
    <row r="2097" spans="1:7" ht="36.75" customHeight="1" x14ac:dyDescent="0.25">
      <c r="A2097" s="7">
        <v>43227</v>
      </c>
      <c r="B2097" s="8" t="s">
        <v>518</v>
      </c>
      <c r="C2097" s="9" t="s">
        <v>1585</v>
      </c>
      <c r="D2097" s="10" t="s">
        <v>1329</v>
      </c>
      <c r="E2097" s="11" t="s">
        <v>1203</v>
      </c>
      <c r="F2097" s="12">
        <v>235726.24</v>
      </c>
      <c r="G2097" s="13">
        <v>43281</v>
      </c>
    </row>
    <row r="2098" spans="1:7" ht="36.75" customHeight="1" x14ac:dyDescent="0.25">
      <c r="A2098" s="7">
        <v>43227</v>
      </c>
      <c r="B2098" s="8" t="s">
        <v>518</v>
      </c>
      <c r="C2098" s="9" t="s">
        <v>1512</v>
      </c>
      <c r="D2098" s="10" t="s">
        <v>1326</v>
      </c>
      <c r="E2098" s="11" t="s">
        <v>1203</v>
      </c>
      <c r="F2098" s="12">
        <v>530384.04</v>
      </c>
      <c r="G2098" s="13">
        <v>43281</v>
      </c>
    </row>
    <row r="2099" spans="1:7" ht="36.75" customHeight="1" x14ac:dyDescent="0.25">
      <c r="A2099" s="7">
        <v>43227</v>
      </c>
      <c r="B2099" s="8" t="s">
        <v>529</v>
      </c>
      <c r="C2099" s="9" t="s">
        <v>1478</v>
      </c>
      <c r="D2099" s="10" t="s">
        <v>1329</v>
      </c>
      <c r="E2099" s="11" t="s">
        <v>1203</v>
      </c>
      <c r="F2099" s="12">
        <v>921050.18</v>
      </c>
      <c r="G2099" s="13">
        <v>43281</v>
      </c>
    </row>
    <row r="2100" spans="1:7" ht="36.75" customHeight="1" x14ac:dyDescent="0.25">
      <c r="A2100" s="7">
        <v>43227</v>
      </c>
      <c r="B2100" s="8" t="s">
        <v>529</v>
      </c>
      <c r="C2100" s="9" t="s">
        <v>1623</v>
      </c>
      <c r="D2100" s="10" t="s">
        <v>1326</v>
      </c>
      <c r="E2100" s="11" t="s">
        <v>1203</v>
      </c>
      <c r="F2100" s="12">
        <v>1105544.3600000001</v>
      </c>
      <c r="G2100" s="13">
        <v>43281</v>
      </c>
    </row>
    <row r="2101" spans="1:7" ht="36.75" customHeight="1" x14ac:dyDescent="0.25">
      <c r="A2101" s="7">
        <v>43227</v>
      </c>
      <c r="B2101" s="8" t="s">
        <v>445</v>
      </c>
      <c r="C2101" s="9" t="s">
        <v>2280</v>
      </c>
      <c r="D2101" s="10" t="s">
        <v>1326</v>
      </c>
      <c r="E2101" s="11" t="s">
        <v>1203</v>
      </c>
      <c r="F2101" s="12">
        <v>1144694.3999999999</v>
      </c>
      <c r="G2101" s="13">
        <v>43281</v>
      </c>
    </row>
    <row r="2102" spans="1:7" ht="36.75" customHeight="1" x14ac:dyDescent="0.25">
      <c r="A2102" s="7">
        <v>43227</v>
      </c>
      <c r="B2102" s="8" t="s">
        <v>1042</v>
      </c>
      <c r="C2102" s="9" t="s">
        <v>2281</v>
      </c>
      <c r="D2102" s="10" t="s">
        <v>1326</v>
      </c>
      <c r="E2102" s="11" t="s">
        <v>1203</v>
      </c>
      <c r="F2102" s="12">
        <v>767391.96</v>
      </c>
      <c r="G2102" s="13">
        <v>43281</v>
      </c>
    </row>
    <row r="2103" spans="1:7" ht="36.75" customHeight="1" x14ac:dyDescent="0.25">
      <c r="A2103" s="7">
        <v>43227</v>
      </c>
      <c r="B2103" s="8" t="s">
        <v>844</v>
      </c>
      <c r="C2103" s="9" t="s">
        <v>1520</v>
      </c>
      <c r="D2103" s="10" t="s">
        <v>1329</v>
      </c>
      <c r="E2103" s="11" t="s">
        <v>1203</v>
      </c>
      <c r="F2103" s="12">
        <v>875619</v>
      </c>
      <c r="G2103" s="13">
        <v>43281</v>
      </c>
    </row>
    <row r="2104" spans="1:7" ht="36.75" customHeight="1" x14ac:dyDescent="0.25">
      <c r="A2104" s="7">
        <v>43227</v>
      </c>
      <c r="B2104" s="8" t="s">
        <v>844</v>
      </c>
      <c r="C2104" s="9" t="s">
        <v>1521</v>
      </c>
      <c r="D2104" s="10" t="s">
        <v>1326</v>
      </c>
      <c r="E2104" s="11" t="s">
        <v>1203</v>
      </c>
      <c r="F2104" s="12">
        <v>927126</v>
      </c>
      <c r="G2104" s="13">
        <v>43281</v>
      </c>
    </row>
    <row r="2105" spans="1:7" ht="36.75" customHeight="1" x14ac:dyDescent="0.25">
      <c r="A2105" s="7">
        <v>43227</v>
      </c>
      <c r="B2105" s="8" t="s">
        <v>590</v>
      </c>
      <c r="C2105" s="9" t="s">
        <v>1615</v>
      </c>
      <c r="D2105" s="10" t="s">
        <v>1326</v>
      </c>
      <c r="E2105" s="11" t="s">
        <v>1203</v>
      </c>
      <c r="F2105" s="12">
        <v>488879.9</v>
      </c>
      <c r="G2105" s="13">
        <v>43281</v>
      </c>
    </row>
    <row r="2106" spans="1:7" ht="36.75" customHeight="1" x14ac:dyDescent="0.25">
      <c r="A2106" s="7">
        <v>43227</v>
      </c>
      <c r="B2106" s="8" t="s">
        <v>168</v>
      </c>
      <c r="C2106" s="9" t="s">
        <v>1576</v>
      </c>
      <c r="D2106" s="10" t="s">
        <v>1326</v>
      </c>
      <c r="E2106" s="11" t="s">
        <v>1203</v>
      </c>
      <c r="F2106" s="12">
        <v>1090098.1599999999</v>
      </c>
      <c r="G2106" s="13">
        <v>43281</v>
      </c>
    </row>
    <row r="2107" spans="1:7" ht="36.75" customHeight="1" x14ac:dyDescent="0.25">
      <c r="A2107" s="7">
        <v>43227</v>
      </c>
      <c r="B2107" s="8" t="s">
        <v>151</v>
      </c>
      <c r="C2107" s="9" t="s">
        <v>2157</v>
      </c>
      <c r="D2107" s="10" t="s">
        <v>1326</v>
      </c>
      <c r="E2107" s="11" t="s">
        <v>1203</v>
      </c>
      <c r="F2107" s="12">
        <v>2946465.9</v>
      </c>
      <c r="G2107" s="13">
        <v>43281</v>
      </c>
    </row>
    <row r="2108" spans="1:7" ht="36.75" customHeight="1" x14ac:dyDescent="0.25">
      <c r="A2108" s="7">
        <v>43227</v>
      </c>
      <c r="B2108" s="8" t="s">
        <v>141</v>
      </c>
      <c r="C2108" s="9" t="s">
        <v>2282</v>
      </c>
      <c r="D2108" s="10" t="s">
        <v>1339</v>
      </c>
      <c r="E2108" s="11" t="s">
        <v>1203</v>
      </c>
      <c r="F2108" s="12">
        <v>10428438.92</v>
      </c>
      <c r="G2108" s="13">
        <v>43281</v>
      </c>
    </row>
    <row r="2109" spans="1:7" ht="36.75" customHeight="1" x14ac:dyDescent="0.25">
      <c r="A2109" s="7">
        <v>43227</v>
      </c>
      <c r="B2109" s="8" t="s">
        <v>468</v>
      </c>
      <c r="C2109" s="9" t="s">
        <v>2283</v>
      </c>
      <c r="D2109" s="10" t="s">
        <v>1326</v>
      </c>
      <c r="E2109" s="11" t="s">
        <v>1203</v>
      </c>
      <c r="F2109" s="12">
        <v>1097140.3999999999</v>
      </c>
      <c r="G2109" s="13">
        <v>43281</v>
      </c>
    </row>
    <row r="2110" spans="1:7" ht="36.75" customHeight="1" x14ac:dyDescent="0.25">
      <c r="A2110" s="7">
        <v>43227</v>
      </c>
      <c r="B2110" s="8" t="s">
        <v>883</v>
      </c>
      <c r="C2110" s="9" t="s">
        <v>2284</v>
      </c>
      <c r="D2110" s="10" t="s">
        <v>1327</v>
      </c>
      <c r="E2110" s="11" t="s">
        <v>1203</v>
      </c>
      <c r="F2110" s="12">
        <v>725419.42</v>
      </c>
      <c r="G2110" s="13">
        <v>43281</v>
      </c>
    </row>
    <row r="2111" spans="1:7" ht="36.75" customHeight="1" x14ac:dyDescent="0.25">
      <c r="A2111" s="7">
        <v>43227</v>
      </c>
      <c r="B2111" s="8" t="s">
        <v>667</v>
      </c>
      <c r="C2111" s="9" t="s">
        <v>1457</v>
      </c>
      <c r="D2111" s="10" t="s">
        <v>1327</v>
      </c>
      <c r="E2111" s="11" t="s">
        <v>1203</v>
      </c>
      <c r="F2111" s="12">
        <v>694719.3</v>
      </c>
      <c r="G2111" s="13">
        <v>43281</v>
      </c>
    </row>
    <row r="2112" spans="1:7" ht="36.75" customHeight="1" x14ac:dyDescent="0.25">
      <c r="A2112" s="7">
        <v>43227</v>
      </c>
      <c r="B2112" s="8" t="s">
        <v>774</v>
      </c>
      <c r="C2112" s="9" t="s">
        <v>2285</v>
      </c>
      <c r="D2112" s="10" t="s">
        <v>1326</v>
      </c>
      <c r="E2112" s="11" t="s">
        <v>1203</v>
      </c>
      <c r="F2112" s="12">
        <v>1481760.22</v>
      </c>
      <c r="G2112" s="13">
        <v>43281</v>
      </c>
    </row>
    <row r="2113" spans="1:7" ht="36.75" customHeight="1" x14ac:dyDescent="0.25">
      <c r="A2113" s="7">
        <v>43227</v>
      </c>
      <c r="B2113" s="8" t="s">
        <v>638</v>
      </c>
      <c r="C2113" s="9" t="s">
        <v>2286</v>
      </c>
      <c r="D2113" s="10" t="s">
        <v>1326</v>
      </c>
      <c r="E2113" s="11" t="s">
        <v>1203</v>
      </c>
      <c r="F2113" s="12">
        <v>1174221.54</v>
      </c>
      <c r="G2113" s="13">
        <v>43281</v>
      </c>
    </row>
    <row r="2114" spans="1:7" ht="36.75" customHeight="1" x14ac:dyDescent="0.25">
      <c r="A2114" s="7">
        <v>43227</v>
      </c>
      <c r="B2114" s="8" t="s">
        <v>792</v>
      </c>
      <c r="C2114" s="9" t="s">
        <v>1515</v>
      </c>
      <c r="D2114" s="10" t="s">
        <v>1326</v>
      </c>
      <c r="E2114" s="11" t="s">
        <v>1203</v>
      </c>
      <c r="F2114" s="12">
        <v>1507678.92</v>
      </c>
      <c r="G2114" s="13">
        <v>43281</v>
      </c>
    </row>
    <row r="2115" spans="1:7" ht="36.75" customHeight="1" x14ac:dyDescent="0.25">
      <c r="A2115" s="7">
        <v>43227</v>
      </c>
      <c r="B2115" s="8" t="s">
        <v>770</v>
      </c>
      <c r="C2115" s="9" t="s">
        <v>1676</v>
      </c>
      <c r="D2115" s="10" t="s">
        <v>1326</v>
      </c>
      <c r="E2115" s="11" t="s">
        <v>1203</v>
      </c>
      <c r="F2115" s="12">
        <v>1399008</v>
      </c>
      <c r="G2115" s="13">
        <v>43281</v>
      </c>
    </row>
    <row r="2116" spans="1:7" ht="36.75" customHeight="1" x14ac:dyDescent="0.25">
      <c r="A2116" s="7">
        <v>43227</v>
      </c>
      <c r="B2116" s="8" t="s">
        <v>398</v>
      </c>
      <c r="C2116" s="9" t="s">
        <v>2287</v>
      </c>
      <c r="D2116" s="10" t="s">
        <v>1326</v>
      </c>
      <c r="E2116" s="11" t="s">
        <v>1203</v>
      </c>
      <c r="F2116" s="12">
        <v>997162.54</v>
      </c>
      <c r="G2116" s="13">
        <v>43281</v>
      </c>
    </row>
    <row r="2117" spans="1:7" ht="36.75" customHeight="1" x14ac:dyDescent="0.25">
      <c r="A2117" s="7">
        <v>43227</v>
      </c>
      <c r="B2117" s="8" t="s">
        <v>71</v>
      </c>
      <c r="C2117" s="9" t="s">
        <v>1719</v>
      </c>
      <c r="D2117" s="10" t="s">
        <v>1326</v>
      </c>
      <c r="E2117" s="11" t="s">
        <v>1203</v>
      </c>
      <c r="F2117" s="12">
        <v>579958.19999999995</v>
      </c>
      <c r="G2117" s="13">
        <v>43281</v>
      </c>
    </row>
    <row r="2118" spans="1:7" ht="36.75" customHeight="1" x14ac:dyDescent="0.25">
      <c r="A2118" s="7">
        <v>43227</v>
      </c>
      <c r="B2118" s="8" t="s">
        <v>1043</v>
      </c>
      <c r="C2118" s="9" t="s">
        <v>1518</v>
      </c>
      <c r="D2118" s="10" t="s">
        <v>1326</v>
      </c>
      <c r="E2118" s="11" t="s">
        <v>1203</v>
      </c>
      <c r="F2118" s="12">
        <v>638611.28</v>
      </c>
      <c r="G2118" s="13">
        <v>43281</v>
      </c>
    </row>
    <row r="2119" spans="1:7" ht="36.75" customHeight="1" x14ac:dyDescent="0.25">
      <c r="A2119" s="7">
        <v>43227</v>
      </c>
      <c r="B2119" s="8" t="s">
        <v>1044</v>
      </c>
      <c r="C2119" s="9" t="s">
        <v>2157</v>
      </c>
      <c r="D2119" s="10" t="s">
        <v>1327</v>
      </c>
      <c r="E2119" s="11" t="s">
        <v>1203</v>
      </c>
      <c r="F2119" s="12">
        <v>685449.07</v>
      </c>
      <c r="G2119" s="13">
        <v>43281</v>
      </c>
    </row>
    <row r="2120" spans="1:7" ht="36.75" customHeight="1" x14ac:dyDescent="0.25">
      <c r="A2120" s="7">
        <v>43227</v>
      </c>
      <c r="B2120" s="8" t="s">
        <v>253</v>
      </c>
      <c r="C2120" s="9" t="s">
        <v>1553</v>
      </c>
      <c r="D2120" s="10" t="s">
        <v>1326</v>
      </c>
      <c r="E2120" s="11" t="s">
        <v>1203</v>
      </c>
      <c r="F2120" s="12">
        <v>1818082.64</v>
      </c>
      <c r="G2120" s="13">
        <v>43281</v>
      </c>
    </row>
    <row r="2121" spans="1:7" ht="36.75" customHeight="1" x14ac:dyDescent="0.25">
      <c r="A2121" s="7">
        <v>43228</v>
      </c>
      <c r="B2121" s="8" t="s">
        <v>763</v>
      </c>
      <c r="C2121" s="9" t="s">
        <v>1555</v>
      </c>
      <c r="D2121" s="10" t="s">
        <v>1326</v>
      </c>
      <c r="E2121" s="11" t="s">
        <v>1203</v>
      </c>
      <c r="F2121" s="12">
        <v>496660.72</v>
      </c>
      <c r="G2121" s="13">
        <v>43281</v>
      </c>
    </row>
    <row r="2122" spans="1:7" ht="36.75" customHeight="1" x14ac:dyDescent="0.25">
      <c r="A2122" s="7">
        <v>43228</v>
      </c>
      <c r="B2122" s="8" t="s">
        <v>76</v>
      </c>
      <c r="C2122" s="9" t="s">
        <v>1464</v>
      </c>
      <c r="D2122" s="10" t="s">
        <v>1326</v>
      </c>
      <c r="E2122" s="11" t="s">
        <v>1203</v>
      </c>
      <c r="F2122" s="12">
        <v>1561268.62</v>
      </c>
      <c r="G2122" s="13">
        <v>43281</v>
      </c>
    </row>
    <row r="2123" spans="1:7" ht="36.75" customHeight="1" x14ac:dyDescent="0.25">
      <c r="A2123" s="7">
        <v>43228</v>
      </c>
      <c r="B2123" s="8" t="s">
        <v>541</v>
      </c>
      <c r="C2123" s="9" t="s">
        <v>2288</v>
      </c>
      <c r="D2123" s="10" t="s">
        <v>1326</v>
      </c>
      <c r="E2123" s="11" t="s">
        <v>1203</v>
      </c>
      <c r="F2123" s="12">
        <v>701514.72</v>
      </c>
      <c r="G2123" s="13">
        <v>43281</v>
      </c>
    </row>
    <row r="2124" spans="1:7" ht="36.75" customHeight="1" x14ac:dyDescent="0.25">
      <c r="A2124" s="7">
        <v>43228</v>
      </c>
      <c r="B2124" s="8" t="s">
        <v>1045</v>
      </c>
      <c r="C2124" s="9" t="s">
        <v>1529</v>
      </c>
      <c r="D2124" s="10" t="s">
        <v>1326</v>
      </c>
      <c r="E2124" s="11" t="s">
        <v>1203</v>
      </c>
      <c r="F2124" s="12">
        <v>704212.2</v>
      </c>
      <c r="G2124" s="13">
        <v>43281</v>
      </c>
    </row>
    <row r="2125" spans="1:7" ht="36.75" customHeight="1" x14ac:dyDescent="0.25">
      <c r="A2125" s="7">
        <v>43228</v>
      </c>
      <c r="B2125" s="8" t="s">
        <v>862</v>
      </c>
      <c r="C2125" s="9" t="s">
        <v>1907</v>
      </c>
      <c r="D2125" s="10" t="s">
        <v>1326</v>
      </c>
      <c r="E2125" s="11" t="s">
        <v>1203</v>
      </c>
      <c r="F2125" s="12">
        <v>3742445.52</v>
      </c>
      <c r="G2125" s="13">
        <v>43281</v>
      </c>
    </row>
    <row r="2126" spans="1:7" ht="36.75" customHeight="1" x14ac:dyDescent="0.25">
      <c r="A2126" s="7">
        <v>43228</v>
      </c>
      <c r="B2126" s="8" t="s">
        <v>424</v>
      </c>
      <c r="C2126" s="9" t="s">
        <v>1512</v>
      </c>
      <c r="D2126" s="10" t="s">
        <v>1326</v>
      </c>
      <c r="E2126" s="11" t="s">
        <v>1203</v>
      </c>
      <c r="F2126" s="12">
        <v>1148753.6000000001</v>
      </c>
      <c r="G2126" s="13">
        <v>43281</v>
      </c>
    </row>
    <row r="2127" spans="1:7" ht="36.75" customHeight="1" x14ac:dyDescent="0.25">
      <c r="A2127" s="7">
        <v>43228</v>
      </c>
      <c r="B2127" s="8" t="s">
        <v>1046</v>
      </c>
      <c r="C2127" s="9" t="s">
        <v>2157</v>
      </c>
      <c r="D2127" s="10" t="s">
        <v>1326</v>
      </c>
      <c r="E2127" s="11" t="s">
        <v>1203</v>
      </c>
      <c r="F2127" s="12">
        <v>1651978.76</v>
      </c>
      <c r="G2127" s="13">
        <v>43281</v>
      </c>
    </row>
    <row r="2128" spans="1:7" ht="36.75" customHeight="1" x14ac:dyDescent="0.25">
      <c r="A2128" s="7">
        <v>43228</v>
      </c>
      <c r="B2128" s="8" t="s">
        <v>1047</v>
      </c>
      <c r="C2128" s="9" t="s">
        <v>1497</v>
      </c>
      <c r="D2128" s="10" t="s">
        <v>1326</v>
      </c>
      <c r="E2128" s="11" t="s">
        <v>1203</v>
      </c>
      <c r="F2128" s="12">
        <v>1057776.78</v>
      </c>
      <c r="G2128" s="13">
        <v>43281</v>
      </c>
    </row>
    <row r="2129" spans="1:7" ht="36.75" customHeight="1" x14ac:dyDescent="0.25">
      <c r="A2129" s="7">
        <v>43228</v>
      </c>
      <c r="B2129" s="8" t="s">
        <v>120</v>
      </c>
      <c r="C2129" s="9" t="s">
        <v>2289</v>
      </c>
      <c r="D2129" s="10" t="s">
        <v>1326</v>
      </c>
      <c r="E2129" s="11" t="s">
        <v>1203</v>
      </c>
      <c r="F2129" s="12">
        <v>1026019.44</v>
      </c>
      <c r="G2129" s="13">
        <v>43281</v>
      </c>
    </row>
    <row r="2130" spans="1:7" ht="36.75" customHeight="1" x14ac:dyDescent="0.25">
      <c r="A2130" s="7">
        <v>43228</v>
      </c>
      <c r="B2130" s="8" t="s">
        <v>1048</v>
      </c>
      <c r="C2130" s="9" t="s">
        <v>2157</v>
      </c>
      <c r="D2130" s="10" t="s">
        <v>1326</v>
      </c>
      <c r="E2130" s="11" t="s">
        <v>1203</v>
      </c>
      <c r="F2130" s="12">
        <v>2201438.6800000002</v>
      </c>
      <c r="G2130" s="13">
        <v>43281</v>
      </c>
    </row>
    <row r="2131" spans="1:7" ht="36.75" customHeight="1" x14ac:dyDescent="0.25">
      <c r="A2131" s="7">
        <v>43228</v>
      </c>
      <c r="B2131" s="8" t="s">
        <v>535</v>
      </c>
      <c r="C2131" s="9" t="s">
        <v>1716</v>
      </c>
      <c r="D2131" s="10" t="s">
        <v>1326</v>
      </c>
      <c r="E2131" s="11" t="s">
        <v>1203</v>
      </c>
      <c r="F2131" s="12">
        <v>843086</v>
      </c>
      <c r="G2131" s="13">
        <v>43281</v>
      </c>
    </row>
    <row r="2132" spans="1:7" ht="36.75" customHeight="1" x14ac:dyDescent="0.25">
      <c r="A2132" s="7">
        <v>43228</v>
      </c>
      <c r="B2132" s="8" t="s">
        <v>149</v>
      </c>
      <c r="C2132" s="9" t="s">
        <v>2157</v>
      </c>
      <c r="D2132" s="10" t="s">
        <v>1326</v>
      </c>
      <c r="E2132" s="11" t="s">
        <v>1203</v>
      </c>
      <c r="F2132" s="12">
        <v>1662242.4</v>
      </c>
      <c r="G2132" s="13">
        <v>43281</v>
      </c>
    </row>
    <row r="2133" spans="1:7" ht="36.75" customHeight="1" x14ac:dyDescent="0.25">
      <c r="A2133" s="7">
        <v>43228</v>
      </c>
      <c r="B2133" s="8" t="s">
        <v>592</v>
      </c>
      <c r="C2133" s="9" t="s">
        <v>1621</v>
      </c>
      <c r="D2133" s="10" t="s">
        <v>1326</v>
      </c>
      <c r="E2133" s="11" t="s">
        <v>1203</v>
      </c>
      <c r="F2133" s="12">
        <v>341784.64</v>
      </c>
      <c r="G2133" s="13">
        <v>43281</v>
      </c>
    </row>
    <row r="2134" spans="1:7" ht="36.75" customHeight="1" x14ac:dyDescent="0.25">
      <c r="A2134" s="7">
        <v>43228</v>
      </c>
      <c r="B2134" s="8" t="s">
        <v>200</v>
      </c>
      <c r="C2134" s="9" t="s">
        <v>2157</v>
      </c>
      <c r="D2134" s="10" t="s">
        <v>1326</v>
      </c>
      <c r="E2134" s="11" t="s">
        <v>1203</v>
      </c>
      <c r="F2134" s="12">
        <v>554334.5</v>
      </c>
      <c r="G2134" s="13">
        <v>43281</v>
      </c>
    </row>
    <row r="2135" spans="1:7" ht="36.75" customHeight="1" x14ac:dyDescent="0.25">
      <c r="A2135" s="7">
        <v>43228</v>
      </c>
      <c r="B2135" s="8" t="s">
        <v>837</v>
      </c>
      <c r="C2135" s="9" t="s">
        <v>2157</v>
      </c>
      <c r="D2135" s="10" t="s">
        <v>1326</v>
      </c>
      <c r="E2135" s="11" t="s">
        <v>1203</v>
      </c>
      <c r="F2135" s="12">
        <v>1662597.58</v>
      </c>
      <c r="G2135" s="13">
        <v>43281</v>
      </c>
    </row>
    <row r="2136" spans="1:7" ht="36.75" customHeight="1" x14ac:dyDescent="0.25">
      <c r="A2136" s="7">
        <v>43228</v>
      </c>
      <c r="B2136" s="8" t="s">
        <v>1049</v>
      </c>
      <c r="C2136" s="9" t="s">
        <v>1615</v>
      </c>
      <c r="D2136" s="10" t="s">
        <v>1326</v>
      </c>
      <c r="E2136" s="11" t="s">
        <v>1203</v>
      </c>
      <c r="F2136" s="12">
        <v>623418.78</v>
      </c>
      <c r="G2136" s="13">
        <v>43281</v>
      </c>
    </row>
    <row r="2137" spans="1:7" ht="36.75" customHeight="1" x14ac:dyDescent="0.25">
      <c r="A2137" s="7">
        <v>43228</v>
      </c>
      <c r="B2137" s="8" t="s">
        <v>466</v>
      </c>
      <c r="C2137" s="9" t="s">
        <v>2157</v>
      </c>
      <c r="D2137" s="10" t="s">
        <v>1326</v>
      </c>
      <c r="E2137" s="11" t="s">
        <v>1203</v>
      </c>
      <c r="F2137" s="12">
        <v>1474982.3</v>
      </c>
      <c r="G2137" s="13">
        <v>43281</v>
      </c>
    </row>
    <row r="2138" spans="1:7" ht="36.75" customHeight="1" x14ac:dyDescent="0.25">
      <c r="A2138" s="7">
        <v>43228</v>
      </c>
      <c r="B2138" s="8" t="s">
        <v>646</v>
      </c>
      <c r="C2138" s="9" t="s">
        <v>2290</v>
      </c>
      <c r="D2138" s="10" t="s">
        <v>1327</v>
      </c>
      <c r="E2138" s="11" t="s">
        <v>1203</v>
      </c>
      <c r="F2138" s="12">
        <v>1150666.78</v>
      </c>
      <c r="G2138" s="13">
        <v>43281</v>
      </c>
    </row>
    <row r="2139" spans="1:7" ht="36.75" customHeight="1" x14ac:dyDescent="0.25">
      <c r="A2139" s="7">
        <v>43228</v>
      </c>
      <c r="B2139" s="8" t="s">
        <v>1050</v>
      </c>
      <c r="C2139" s="9" t="s">
        <v>2157</v>
      </c>
      <c r="D2139" s="10" t="s">
        <v>1326</v>
      </c>
      <c r="E2139" s="11" t="s">
        <v>1203</v>
      </c>
      <c r="F2139" s="12">
        <v>1494808.66</v>
      </c>
      <c r="G2139" s="13">
        <v>43281</v>
      </c>
    </row>
    <row r="2140" spans="1:7" ht="36.75" customHeight="1" x14ac:dyDescent="0.25">
      <c r="A2140" s="7">
        <v>43228</v>
      </c>
      <c r="B2140" s="8" t="s">
        <v>783</v>
      </c>
      <c r="C2140" s="9" t="s">
        <v>2287</v>
      </c>
      <c r="D2140" s="10" t="s">
        <v>1326</v>
      </c>
      <c r="E2140" s="11" t="s">
        <v>1203</v>
      </c>
      <c r="F2140" s="12">
        <v>405869.26</v>
      </c>
      <c r="G2140" s="13">
        <v>43281</v>
      </c>
    </row>
    <row r="2141" spans="1:7" ht="36.75" customHeight="1" x14ac:dyDescent="0.25">
      <c r="A2141" s="7">
        <v>43228</v>
      </c>
      <c r="B2141" s="8" t="s">
        <v>741</v>
      </c>
      <c r="C2141" s="9" t="s">
        <v>2291</v>
      </c>
      <c r="D2141" s="10" t="s">
        <v>1333</v>
      </c>
      <c r="E2141" s="11" t="s">
        <v>1203</v>
      </c>
      <c r="F2141" s="12">
        <v>664494.66</v>
      </c>
      <c r="G2141" s="13">
        <v>43281</v>
      </c>
    </row>
    <row r="2142" spans="1:7" ht="36.75" customHeight="1" x14ac:dyDescent="0.25">
      <c r="A2142" s="7">
        <v>43228</v>
      </c>
      <c r="B2142" s="8" t="s">
        <v>772</v>
      </c>
      <c r="C2142" s="9" t="s">
        <v>1495</v>
      </c>
      <c r="D2142" s="10" t="s">
        <v>1326</v>
      </c>
      <c r="E2142" s="11" t="s">
        <v>1203</v>
      </c>
      <c r="F2142" s="12">
        <v>729793</v>
      </c>
      <c r="G2142" s="13">
        <v>43281</v>
      </c>
    </row>
    <row r="2143" spans="1:7" ht="36.75" customHeight="1" x14ac:dyDescent="0.25">
      <c r="A2143" s="7">
        <v>43228</v>
      </c>
      <c r="B2143" s="8" t="s">
        <v>273</v>
      </c>
      <c r="C2143" s="9" t="s">
        <v>2292</v>
      </c>
      <c r="D2143" s="10" t="s">
        <v>1326</v>
      </c>
      <c r="E2143" s="11" t="s">
        <v>1203</v>
      </c>
      <c r="F2143" s="12">
        <v>1228952.3</v>
      </c>
      <c r="G2143" s="13">
        <v>43281</v>
      </c>
    </row>
    <row r="2144" spans="1:7" ht="36.75" customHeight="1" x14ac:dyDescent="0.25">
      <c r="A2144" s="7">
        <v>43228</v>
      </c>
      <c r="B2144" s="8" t="s">
        <v>839</v>
      </c>
      <c r="C2144" s="9" t="s">
        <v>2157</v>
      </c>
      <c r="D2144" s="10" t="s">
        <v>1326</v>
      </c>
      <c r="E2144" s="11" t="s">
        <v>1203</v>
      </c>
      <c r="F2144" s="12">
        <v>1077505.2</v>
      </c>
      <c r="G2144" s="13">
        <v>43281</v>
      </c>
    </row>
    <row r="2145" spans="1:7" ht="36.75" customHeight="1" x14ac:dyDescent="0.25">
      <c r="A2145" s="7">
        <v>43228</v>
      </c>
      <c r="B2145" s="8" t="s">
        <v>1051</v>
      </c>
      <c r="C2145" s="9" t="s">
        <v>2157</v>
      </c>
      <c r="D2145" s="10" t="s">
        <v>1326</v>
      </c>
      <c r="E2145" s="11" t="s">
        <v>1203</v>
      </c>
      <c r="F2145" s="12">
        <v>1329377.3799999999</v>
      </c>
      <c r="G2145" s="13">
        <v>43281</v>
      </c>
    </row>
    <row r="2146" spans="1:7" ht="36.75" customHeight="1" x14ac:dyDescent="0.25">
      <c r="A2146" s="7">
        <v>43228</v>
      </c>
      <c r="B2146" s="8" t="s">
        <v>804</v>
      </c>
      <c r="C2146" s="9" t="s">
        <v>1470</v>
      </c>
      <c r="D2146" s="10" t="s">
        <v>1326</v>
      </c>
      <c r="E2146" s="11" t="s">
        <v>1203</v>
      </c>
      <c r="F2146" s="12">
        <v>223661.92</v>
      </c>
      <c r="G2146" s="13">
        <v>43281</v>
      </c>
    </row>
    <row r="2147" spans="1:7" ht="36.75" customHeight="1" x14ac:dyDescent="0.25">
      <c r="A2147" s="7">
        <v>43228</v>
      </c>
      <c r="B2147" s="8" t="s">
        <v>22</v>
      </c>
      <c r="C2147" s="9" t="s">
        <v>1501</v>
      </c>
      <c r="D2147" s="10" t="s">
        <v>1326</v>
      </c>
      <c r="E2147" s="11" t="s">
        <v>1203</v>
      </c>
      <c r="F2147" s="12">
        <v>1710228.28</v>
      </c>
      <c r="G2147" s="13">
        <v>43281</v>
      </c>
    </row>
    <row r="2148" spans="1:7" ht="36.75" customHeight="1" x14ac:dyDescent="0.25">
      <c r="A2148" s="7">
        <v>43228</v>
      </c>
      <c r="B2148" s="8" t="s">
        <v>1052</v>
      </c>
      <c r="C2148" s="9" t="s">
        <v>1740</v>
      </c>
      <c r="D2148" s="10" t="s">
        <v>1327</v>
      </c>
      <c r="E2148" s="11" t="s">
        <v>1203</v>
      </c>
      <c r="F2148" s="12">
        <v>1005719.43</v>
      </c>
      <c r="G2148" s="13">
        <v>43281</v>
      </c>
    </row>
    <row r="2149" spans="1:7" ht="36.75" customHeight="1" x14ac:dyDescent="0.25">
      <c r="A2149" s="7">
        <v>43228</v>
      </c>
      <c r="B2149" s="8" t="s">
        <v>232</v>
      </c>
      <c r="C2149" s="9" t="s">
        <v>2157</v>
      </c>
      <c r="D2149" s="10" t="s">
        <v>1326</v>
      </c>
      <c r="E2149" s="11" t="s">
        <v>1203</v>
      </c>
      <c r="F2149" s="12">
        <v>3099721.94</v>
      </c>
      <c r="G2149" s="13">
        <v>43281</v>
      </c>
    </row>
    <row r="2150" spans="1:7" ht="36.75" customHeight="1" x14ac:dyDescent="0.25">
      <c r="A2150" s="7">
        <v>43228</v>
      </c>
      <c r="B2150" s="8" t="s">
        <v>1053</v>
      </c>
      <c r="C2150" s="9" t="s">
        <v>2157</v>
      </c>
      <c r="D2150" s="10" t="s">
        <v>1332</v>
      </c>
      <c r="E2150" s="11" t="s">
        <v>1203</v>
      </c>
      <c r="F2150" s="12">
        <v>105067.2</v>
      </c>
      <c r="G2150" s="13">
        <v>43281</v>
      </c>
    </row>
    <row r="2151" spans="1:7" ht="36.75" customHeight="1" x14ac:dyDescent="0.25">
      <c r="A2151" s="7">
        <v>43228</v>
      </c>
      <c r="B2151" s="8" t="s">
        <v>1053</v>
      </c>
      <c r="C2151" s="9" t="s">
        <v>2184</v>
      </c>
      <c r="D2151" s="10" t="s">
        <v>1331</v>
      </c>
      <c r="E2151" s="11" t="s">
        <v>1203</v>
      </c>
      <c r="F2151" s="12">
        <v>16135.32</v>
      </c>
      <c r="G2151" s="13">
        <v>43281</v>
      </c>
    </row>
    <row r="2152" spans="1:7" ht="36.75" customHeight="1" x14ac:dyDescent="0.25">
      <c r="A2152" s="7">
        <v>43228</v>
      </c>
      <c r="B2152" s="8" t="s">
        <v>1053</v>
      </c>
      <c r="C2152" s="9" t="s">
        <v>2293</v>
      </c>
      <c r="D2152" s="10" t="s">
        <v>1329</v>
      </c>
      <c r="E2152" s="11" t="s">
        <v>1203</v>
      </c>
      <c r="F2152" s="12">
        <v>72608.94</v>
      </c>
      <c r="G2152" s="13">
        <v>43281</v>
      </c>
    </row>
    <row r="2153" spans="1:7" ht="36.75" customHeight="1" x14ac:dyDescent="0.25">
      <c r="A2153" s="7">
        <v>43228</v>
      </c>
      <c r="B2153" s="8" t="s">
        <v>1053</v>
      </c>
      <c r="C2153" s="9" t="s">
        <v>2294</v>
      </c>
      <c r="D2153" s="10" t="s">
        <v>1329</v>
      </c>
      <c r="E2153" s="11" t="s">
        <v>1203</v>
      </c>
      <c r="F2153" s="12">
        <v>145217.88</v>
      </c>
      <c r="G2153" s="13">
        <v>43281</v>
      </c>
    </row>
    <row r="2154" spans="1:7" ht="36.75" customHeight="1" x14ac:dyDescent="0.25">
      <c r="A2154" s="7">
        <v>43228</v>
      </c>
      <c r="B2154" s="8" t="s">
        <v>189</v>
      </c>
      <c r="C2154" s="9" t="s">
        <v>1556</v>
      </c>
      <c r="D2154" s="10" t="s">
        <v>1326</v>
      </c>
      <c r="E2154" s="11" t="s">
        <v>1203</v>
      </c>
      <c r="F2154" s="12">
        <v>785708.9</v>
      </c>
      <c r="G2154" s="13">
        <v>43281</v>
      </c>
    </row>
    <row r="2155" spans="1:7" ht="36.75" customHeight="1" x14ac:dyDescent="0.25">
      <c r="A2155" s="7">
        <v>43228</v>
      </c>
      <c r="B2155" s="8" t="s">
        <v>753</v>
      </c>
      <c r="C2155" s="9" t="s">
        <v>2157</v>
      </c>
      <c r="D2155" s="10" t="s">
        <v>1326</v>
      </c>
      <c r="E2155" s="11" t="s">
        <v>1203</v>
      </c>
      <c r="F2155" s="12">
        <v>506131.5</v>
      </c>
      <c r="G2155" s="13">
        <v>43281</v>
      </c>
    </row>
    <row r="2156" spans="1:7" ht="36.75" customHeight="1" x14ac:dyDescent="0.25">
      <c r="A2156" s="7">
        <v>43228</v>
      </c>
      <c r="B2156" s="8" t="s">
        <v>1054</v>
      </c>
      <c r="C2156" s="9" t="s">
        <v>1758</v>
      </c>
      <c r="D2156" s="10" t="s">
        <v>1326</v>
      </c>
      <c r="E2156" s="11" t="s">
        <v>1203</v>
      </c>
      <c r="F2156" s="12">
        <v>854672.82</v>
      </c>
      <c r="G2156" s="13">
        <v>43281</v>
      </c>
    </row>
    <row r="2157" spans="1:7" ht="36.75" customHeight="1" x14ac:dyDescent="0.25">
      <c r="A2157" s="7">
        <v>43228</v>
      </c>
      <c r="B2157" s="8" t="s">
        <v>201</v>
      </c>
      <c r="C2157" s="9" t="s">
        <v>1518</v>
      </c>
      <c r="D2157" s="10" t="s">
        <v>1326</v>
      </c>
      <c r="E2157" s="11" t="s">
        <v>1203</v>
      </c>
      <c r="F2157" s="12">
        <v>207323.64</v>
      </c>
      <c r="G2157" s="13">
        <v>43281</v>
      </c>
    </row>
    <row r="2158" spans="1:7" ht="36.75" customHeight="1" x14ac:dyDescent="0.25">
      <c r="A2158" s="7">
        <v>43228</v>
      </c>
      <c r="B2158" s="8" t="s">
        <v>437</v>
      </c>
      <c r="C2158" s="9" t="s">
        <v>1948</v>
      </c>
      <c r="D2158" s="10" t="s">
        <v>1326</v>
      </c>
      <c r="E2158" s="11" t="s">
        <v>1203</v>
      </c>
      <c r="F2158" s="12">
        <v>872698.5</v>
      </c>
      <c r="G2158" s="13">
        <v>43281</v>
      </c>
    </row>
    <row r="2159" spans="1:7" ht="36.75" customHeight="1" x14ac:dyDescent="0.25">
      <c r="A2159" s="7">
        <v>43228</v>
      </c>
      <c r="B2159" s="8" t="s">
        <v>695</v>
      </c>
      <c r="C2159" s="9" t="s">
        <v>1512</v>
      </c>
      <c r="D2159" s="10" t="s">
        <v>1326</v>
      </c>
      <c r="E2159" s="11" t="s">
        <v>1203</v>
      </c>
      <c r="F2159" s="12">
        <v>359773.74</v>
      </c>
      <c r="G2159" s="13">
        <v>43281</v>
      </c>
    </row>
    <row r="2160" spans="1:7" ht="36.75" customHeight="1" x14ac:dyDescent="0.25">
      <c r="A2160" s="7">
        <v>43228</v>
      </c>
      <c r="B2160" s="8" t="s">
        <v>292</v>
      </c>
      <c r="C2160" s="9" t="s">
        <v>2173</v>
      </c>
      <c r="D2160" s="10" t="s">
        <v>1327</v>
      </c>
      <c r="E2160" s="11" t="s">
        <v>1203</v>
      </c>
      <c r="F2160" s="12">
        <v>1739526.01</v>
      </c>
      <c r="G2160" s="13">
        <v>43281</v>
      </c>
    </row>
    <row r="2161" spans="1:7" ht="36.75" customHeight="1" x14ac:dyDescent="0.25">
      <c r="A2161" s="7">
        <v>43228</v>
      </c>
      <c r="B2161" s="8" t="s">
        <v>841</v>
      </c>
      <c r="C2161" s="9" t="s">
        <v>2157</v>
      </c>
      <c r="D2161" s="10" t="s">
        <v>1326</v>
      </c>
      <c r="E2161" s="11" t="s">
        <v>1203</v>
      </c>
      <c r="F2161" s="12">
        <v>2567427.48</v>
      </c>
      <c r="G2161" s="13">
        <v>43281</v>
      </c>
    </row>
    <row r="2162" spans="1:7" ht="36.75" customHeight="1" x14ac:dyDescent="0.25">
      <c r="A2162" s="7">
        <v>43228</v>
      </c>
      <c r="B2162" s="8" t="s">
        <v>1055</v>
      </c>
      <c r="C2162" s="9" t="s">
        <v>1473</v>
      </c>
      <c r="D2162" s="10" t="s">
        <v>1340</v>
      </c>
      <c r="E2162" s="11" t="s">
        <v>1203</v>
      </c>
      <c r="F2162" s="12">
        <v>138078.73000000001</v>
      </c>
      <c r="G2162" s="13">
        <v>43281</v>
      </c>
    </row>
    <row r="2163" spans="1:7" ht="36.75" customHeight="1" x14ac:dyDescent="0.25">
      <c r="A2163" s="7">
        <v>43228</v>
      </c>
      <c r="B2163" s="8" t="s">
        <v>1055</v>
      </c>
      <c r="C2163" s="9" t="s">
        <v>1549</v>
      </c>
      <c r="D2163" s="10" t="s">
        <v>1341</v>
      </c>
      <c r="E2163" s="11" t="s">
        <v>1203</v>
      </c>
      <c r="F2163" s="12">
        <v>131038.25</v>
      </c>
      <c r="G2163" s="13">
        <v>43281</v>
      </c>
    </row>
    <row r="2164" spans="1:7" ht="36.75" customHeight="1" x14ac:dyDescent="0.25">
      <c r="A2164" s="7">
        <v>43228</v>
      </c>
      <c r="B2164" s="8" t="s">
        <v>1055</v>
      </c>
      <c r="C2164" s="9" t="s">
        <v>1586</v>
      </c>
      <c r="D2164" s="10" t="s">
        <v>1328</v>
      </c>
      <c r="E2164" s="11" t="s">
        <v>1203</v>
      </c>
      <c r="F2164" s="12">
        <v>124999.25</v>
      </c>
      <c r="G2164" s="13">
        <v>43281</v>
      </c>
    </row>
    <row r="2165" spans="1:7" ht="36.75" customHeight="1" x14ac:dyDescent="0.25">
      <c r="A2165" s="7">
        <v>43228</v>
      </c>
      <c r="B2165" s="8" t="s">
        <v>1055</v>
      </c>
      <c r="C2165" s="9" t="s">
        <v>1481</v>
      </c>
      <c r="D2165" s="10" t="s">
        <v>1327</v>
      </c>
      <c r="E2165" s="11" t="s">
        <v>1203</v>
      </c>
      <c r="F2165" s="12">
        <v>152574.66</v>
      </c>
      <c r="G2165" s="13">
        <v>43281</v>
      </c>
    </row>
    <row r="2166" spans="1:7" ht="36.75" customHeight="1" x14ac:dyDescent="0.25">
      <c r="A2166" s="7">
        <v>43228</v>
      </c>
      <c r="B2166" s="8" t="s">
        <v>982</v>
      </c>
      <c r="C2166" s="9" t="s">
        <v>2295</v>
      </c>
      <c r="D2166" s="10" t="s">
        <v>1341</v>
      </c>
      <c r="E2166" s="11" t="s">
        <v>1203</v>
      </c>
      <c r="F2166" s="12">
        <v>1321331.4099999999</v>
      </c>
      <c r="G2166" s="13">
        <v>43281</v>
      </c>
    </row>
    <row r="2167" spans="1:7" ht="36.75" customHeight="1" x14ac:dyDescent="0.25">
      <c r="A2167" s="7">
        <v>43228</v>
      </c>
      <c r="B2167" s="8" t="s">
        <v>1038</v>
      </c>
      <c r="C2167" s="9" t="s">
        <v>1465</v>
      </c>
      <c r="D2167" s="10" t="s">
        <v>1328</v>
      </c>
      <c r="E2167" s="11" t="s">
        <v>1203</v>
      </c>
      <c r="F2167" s="12">
        <v>449722.82</v>
      </c>
      <c r="G2167" s="13">
        <v>43281</v>
      </c>
    </row>
    <row r="2168" spans="1:7" ht="36.75" customHeight="1" x14ac:dyDescent="0.25">
      <c r="A2168" s="7">
        <v>43228</v>
      </c>
      <c r="B2168" s="8" t="s">
        <v>1056</v>
      </c>
      <c r="C2168" s="9" t="s">
        <v>1681</v>
      </c>
      <c r="D2168" s="10" t="s">
        <v>1327</v>
      </c>
      <c r="E2168" s="11" t="s">
        <v>1203</v>
      </c>
      <c r="F2168" s="12">
        <v>1934355.69</v>
      </c>
      <c r="G2168" s="13">
        <v>43281</v>
      </c>
    </row>
    <row r="2169" spans="1:7" ht="36.75" customHeight="1" x14ac:dyDescent="0.25">
      <c r="A2169" s="7">
        <v>43228</v>
      </c>
      <c r="B2169" s="8" t="s">
        <v>758</v>
      </c>
      <c r="C2169" s="9" t="s">
        <v>1498</v>
      </c>
      <c r="D2169" s="10" t="s">
        <v>1326</v>
      </c>
      <c r="E2169" s="11" t="s">
        <v>1203</v>
      </c>
      <c r="F2169" s="12">
        <v>600403.6</v>
      </c>
      <c r="G2169" s="13">
        <v>43281</v>
      </c>
    </row>
    <row r="2170" spans="1:7" ht="36.75" customHeight="1" x14ac:dyDescent="0.25">
      <c r="A2170" s="7">
        <v>43228</v>
      </c>
      <c r="B2170" s="8" t="s">
        <v>279</v>
      </c>
      <c r="C2170" s="9" t="s">
        <v>1862</v>
      </c>
      <c r="D2170" s="10" t="s">
        <v>1326</v>
      </c>
      <c r="E2170" s="11" t="s">
        <v>1203</v>
      </c>
      <c r="F2170" s="12">
        <v>922554.68</v>
      </c>
      <c r="G2170" s="13">
        <v>43281</v>
      </c>
    </row>
    <row r="2171" spans="1:7" ht="36.75" customHeight="1" x14ac:dyDescent="0.25">
      <c r="A2171" s="7">
        <v>43228</v>
      </c>
      <c r="B2171" s="8" t="s">
        <v>469</v>
      </c>
      <c r="C2171" s="9" t="s">
        <v>2200</v>
      </c>
      <c r="D2171" s="10" t="s">
        <v>1326</v>
      </c>
      <c r="E2171" s="11" t="s">
        <v>1203</v>
      </c>
      <c r="F2171" s="12">
        <v>550971.5</v>
      </c>
      <c r="G2171" s="13">
        <v>43281</v>
      </c>
    </row>
    <row r="2172" spans="1:7" ht="36.75" customHeight="1" x14ac:dyDescent="0.25">
      <c r="A2172" s="7">
        <v>43228</v>
      </c>
      <c r="B2172" s="8" t="s">
        <v>817</v>
      </c>
      <c r="C2172" s="9" t="s">
        <v>2282</v>
      </c>
      <c r="D2172" s="10" t="s">
        <v>1326</v>
      </c>
      <c r="E2172" s="11" t="s">
        <v>1203</v>
      </c>
      <c r="F2172" s="12">
        <v>926913.6</v>
      </c>
      <c r="G2172" s="13">
        <v>43281</v>
      </c>
    </row>
    <row r="2173" spans="1:7" ht="36.75" customHeight="1" x14ac:dyDescent="0.25">
      <c r="A2173" s="7">
        <v>43228</v>
      </c>
      <c r="B2173" s="8" t="s">
        <v>599</v>
      </c>
      <c r="C2173" s="9" t="s">
        <v>1549</v>
      </c>
      <c r="D2173" s="10" t="s">
        <v>1326</v>
      </c>
      <c r="E2173" s="11" t="s">
        <v>1203</v>
      </c>
      <c r="F2173" s="12">
        <v>1031559.54</v>
      </c>
      <c r="G2173" s="13">
        <v>43281</v>
      </c>
    </row>
    <row r="2174" spans="1:7" ht="36.75" customHeight="1" x14ac:dyDescent="0.25">
      <c r="A2174" s="7">
        <v>43228</v>
      </c>
      <c r="B2174" s="8" t="s">
        <v>572</v>
      </c>
      <c r="C2174" s="9" t="s">
        <v>2157</v>
      </c>
      <c r="D2174" s="10" t="s">
        <v>1326</v>
      </c>
      <c r="E2174" s="11" t="s">
        <v>1203</v>
      </c>
      <c r="F2174" s="12">
        <v>1959933.98</v>
      </c>
      <c r="G2174" s="13">
        <v>43281</v>
      </c>
    </row>
    <row r="2175" spans="1:7" ht="36.75" customHeight="1" x14ac:dyDescent="0.25">
      <c r="A2175" s="7">
        <v>43228</v>
      </c>
      <c r="B2175" s="8" t="s">
        <v>828</v>
      </c>
      <c r="C2175" s="9" t="s">
        <v>2157</v>
      </c>
      <c r="D2175" s="10" t="s">
        <v>1326</v>
      </c>
      <c r="E2175" s="11" t="s">
        <v>1203</v>
      </c>
      <c r="F2175" s="12">
        <v>2088153.96</v>
      </c>
      <c r="G2175" s="13">
        <v>43281</v>
      </c>
    </row>
    <row r="2176" spans="1:7" ht="36.75" customHeight="1" x14ac:dyDescent="0.25">
      <c r="A2176" s="7">
        <v>43228</v>
      </c>
      <c r="B2176" s="8" t="s">
        <v>911</v>
      </c>
      <c r="C2176" s="9" t="s">
        <v>1496</v>
      </c>
      <c r="D2176" s="10" t="s">
        <v>1326</v>
      </c>
      <c r="E2176" s="11" t="s">
        <v>1203</v>
      </c>
      <c r="F2176" s="12">
        <v>1289124.04</v>
      </c>
      <c r="G2176" s="13">
        <v>43281</v>
      </c>
    </row>
    <row r="2177" spans="1:7" ht="36.75" customHeight="1" x14ac:dyDescent="0.25">
      <c r="A2177" s="7">
        <v>43228</v>
      </c>
      <c r="B2177" s="8" t="s">
        <v>377</v>
      </c>
      <c r="C2177" s="9" t="s">
        <v>2296</v>
      </c>
      <c r="D2177" s="10" t="s">
        <v>1327</v>
      </c>
      <c r="E2177" s="11" t="s">
        <v>1203</v>
      </c>
      <c r="F2177" s="12">
        <v>315495.3</v>
      </c>
      <c r="G2177" s="13">
        <v>43281</v>
      </c>
    </row>
    <row r="2178" spans="1:7" ht="36.75" customHeight="1" x14ac:dyDescent="0.25">
      <c r="A2178" s="7">
        <v>43228</v>
      </c>
      <c r="B2178" s="8" t="s">
        <v>331</v>
      </c>
      <c r="C2178" s="9" t="s">
        <v>2157</v>
      </c>
      <c r="D2178" s="10" t="s">
        <v>1326</v>
      </c>
      <c r="E2178" s="11" t="s">
        <v>1203</v>
      </c>
      <c r="F2178" s="12">
        <v>1791933.84</v>
      </c>
      <c r="G2178" s="13">
        <v>43281</v>
      </c>
    </row>
    <row r="2179" spans="1:7" ht="36.75" customHeight="1" x14ac:dyDescent="0.25">
      <c r="A2179" s="7">
        <v>43228</v>
      </c>
      <c r="B2179" s="8" t="s">
        <v>483</v>
      </c>
      <c r="C2179" s="9" t="s">
        <v>1568</v>
      </c>
      <c r="D2179" s="10" t="s">
        <v>1326</v>
      </c>
      <c r="E2179" s="11" t="s">
        <v>1203</v>
      </c>
      <c r="F2179" s="12">
        <v>646923.19999999995</v>
      </c>
      <c r="G2179" s="13">
        <v>43281</v>
      </c>
    </row>
    <row r="2180" spans="1:7" ht="36.75" customHeight="1" x14ac:dyDescent="0.25">
      <c r="A2180" s="7">
        <v>43228</v>
      </c>
      <c r="B2180" s="8" t="s">
        <v>1057</v>
      </c>
      <c r="C2180" s="9" t="s">
        <v>1457</v>
      </c>
      <c r="D2180" s="10" t="s">
        <v>1326</v>
      </c>
      <c r="E2180" s="11" t="s">
        <v>1203</v>
      </c>
      <c r="F2180" s="12">
        <v>1201308.44</v>
      </c>
      <c r="G2180" s="13">
        <v>43281</v>
      </c>
    </row>
    <row r="2181" spans="1:7" ht="36.75" customHeight="1" x14ac:dyDescent="0.25">
      <c r="A2181" s="7">
        <v>43228</v>
      </c>
      <c r="B2181" s="8" t="s">
        <v>250</v>
      </c>
      <c r="C2181" s="9" t="s">
        <v>2157</v>
      </c>
      <c r="D2181" s="10" t="s">
        <v>1326</v>
      </c>
      <c r="E2181" s="11" t="s">
        <v>1203</v>
      </c>
      <c r="F2181" s="12">
        <v>683163.36</v>
      </c>
      <c r="G2181" s="13">
        <v>43281</v>
      </c>
    </row>
    <row r="2182" spans="1:7" ht="36.75" customHeight="1" x14ac:dyDescent="0.25">
      <c r="A2182" s="7">
        <v>43228</v>
      </c>
      <c r="B2182" s="8" t="s">
        <v>788</v>
      </c>
      <c r="C2182" s="9" t="s">
        <v>1552</v>
      </c>
      <c r="D2182" s="10" t="s">
        <v>1326</v>
      </c>
      <c r="E2182" s="11" t="s">
        <v>1203</v>
      </c>
      <c r="F2182" s="12">
        <v>1453895.7</v>
      </c>
      <c r="G2182" s="13">
        <v>43281</v>
      </c>
    </row>
    <row r="2183" spans="1:7" ht="36.75" customHeight="1" x14ac:dyDescent="0.25">
      <c r="A2183" s="7">
        <v>43228</v>
      </c>
      <c r="B2183" s="8" t="s">
        <v>906</v>
      </c>
      <c r="C2183" s="9" t="s">
        <v>1713</v>
      </c>
      <c r="D2183" s="10" t="s">
        <v>1326</v>
      </c>
      <c r="E2183" s="11" t="s">
        <v>1203</v>
      </c>
      <c r="F2183" s="12">
        <v>350714.88</v>
      </c>
      <c r="G2183" s="13">
        <v>43281</v>
      </c>
    </row>
    <row r="2184" spans="1:7" ht="36.75" customHeight="1" x14ac:dyDescent="0.25">
      <c r="A2184" s="7">
        <v>43228</v>
      </c>
      <c r="B2184" s="8" t="s">
        <v>231</v>
      </c>
      <c r="C2184" s="9" t="s">
        <v>2157</v>
      </c>
      <c r="D2184" s="10" t="s">
        <v>1326</v>
      </c>
      <c r="E2184" s="11" t="s">
        <v>1203</v>
      </c>
      <c r="F2184" s="12">
        <v>2405688.42</v>
      </c>
      <c r="G2184" s="13">
        <v>43281</v>
      </c>
    </row>
    <row r="2185" spans="1:7" ht="36.75" customHeight="1" x14ac:dyDescent="0.25">
      <c r="A2185" s="7">
        <v>43228</v>
      </c>
      <c r="B2185" s="8" t="s">
        <v>776</v>
      </c>
      <c r="C2185" s="9" t="s">
        <v>1624</v>
      </c>
      <c r="D2185" s="10" t="s">
        <v>1326</v>
      </c>
      <c r="E2185" s="11" t="s">
        <v>1203</v>
      </c>
      <c r="F2185" s="12">
        <v>1216621.3</v>
      </c>
      <c r="G2185" s="13">
        <v>43281</v>
      </c>
    </row>
    <row r="2186" spans="1:7" ht="36.75" customHeight="1" x14ac:dyDescent="0.25">
      <c r="A2186" s="7">
        <v>43228</v>
      </c>
      <c r="B2186" s="8" t="s">
        <v>1058</v>
      </c>
      <c r="C2186" s="9" t="s">
        <v>2157</v>
      </c>
      <c r="D2186" s="10" t="s">
        <v>1327</v>
      </c>
      <c r="E2186" s="11" t="s">
        <v>1203</v>
      </c>
      <c r="F2186" s="12">
        <v>611208.18999999994</v>
      </c>
      <c r="G2186" s="13">
        <v>43281</v>
      </c>
    </row>
    <row r="2187" spans="1:7" ht="36.75" customHeight="1" x14ac:dyDescent="0.25">
      <c r="A2187" s="7">
        <v>43228</v>
      </c>
      <c r="B2187" s="8" t="s">
        <v>1058</v>
      </c>
      <c r="C2187" s="9" t="s">
        <v>2184</v>
      </c>
      <c r="D2187" s="10" t="s">
        <v>1326</v>
      </c>
      <c r="E2187" s="11" t="s">
        <v>1203</v>
      </c>
      <c r="F2187" s="12">
        <v>358630.32</v>
      </c>
      <c r="G2187" s="13">
        <v>43281</v>
      </c>
    </row>
    <row r="2188" spans="1:7" ht="36.75" customHeight="1" x14ac:dyDescent="0.25">
      <c r="A2188" s="7">
        <v>43228</v>
      </c>
      <c r="B2188" s="8" t="s">
        <v>377</v>
      </c>
      <c r="C2188" s="9" t="s">
        <v>2297</v>
      </c>
      <c r="D2188" s="10" t="s">
        <v>1326</v>
      </c>
      <c r="E2188" s="11" t="s">
        <v>1203</v>
      </c>
      <c r="F2188" s="12">
        <v>1296974.58</v>
      </c>
      <c r="G2188" s="13">
        <v>43281</v>
      </c>
    </row>
    <row r="2189" spans="1:7" ht="36.75" customHeight="1" x14ac:dyDescent="0.25">
      <c r="A2189" s="7">
        <v>43229</v>
      </c>
      <c r="B2189" s="8" t="s">
        <v>337</v>
      </c>
      <c r="C2189" s="9" t="s">
        <v>2298</v>
      </c>
      <c r="D2189" s="10" t="s">
        <v>1326</v>
      </c>
      <c r="E2189" s="11" t="s">
        <v>1203</v>
      </c>
      <c r="F2189" s="12">
        <v>528304.88</v>
      </c>
      <c r="G2189" s="13">
        <v>43281</v>
      </c>
    </row>
    <row r="2190" spans="1:7" ht="36.75" customHeight="1" x14ac:dyDescent="0.25">
      <c r="A2190" s="7">
        <v>43229</v>
      </c>
      <c r="B2190" s="8" t="s">
        <v>57</v>
      </c>
      <c r="C2190" s="9" t="s">
        <v>1574</v>
      </c>
      <c r="D2190" s="10" t="s">
        <v>1326</v>
      </c>
      <c r="E2190" s="11" t="s">
        <v>1203</v>
      </c>
      <c r="F2190" s="12">
        <v>210063.6</v>
      </c>
      <c r="G2190" s="13">
        <v>43281</v>
      </c>
    </row>
    <row r="2191" spans="1:7" ht="36.75" customHeight="1" x14ac:dyDescent="0.25">
      <c r="A2191" s="7">
        <v>43229</v>
      </c>
      <c r="B2191" s="8" t="s">
        <v>940</v>
      </c>
      <c r="C2191" s="9" t="s">
        <v>2299</v>
      </c>
      <c r="D2191" s="10" t="s">
        <v>1326</v>
      </c>
      <c r="E2191" s="11" t="s">
        <v>1203</v>
      </c>
      <c r="F2191" s="12">
        <v>1622512.98</v>
      </c>
      <c r="G2191" s="13">
        <v>43281</v>
      </c>
    </row>
    <row r="2192" spans="1:7" ht="36.75" customHeight="1" x14ac:dyDescent="0.25">
      <c r="A2192" s="7">
        <v>43229</v>
      </c>
      <c r="B2192" s="8" t="s">
        <v>895</v>
      </c>
      <c r="C2192" s="9" t="s">
        <v>2157</v>
      </c>
      <c r="D2192" s="10" t="s">
        <v>1326</v>
      </c>
      <c r="E2192" s="11" t="s">
        <v>1203</v>
      </c>
      <c r="F2192" s="12">
        <v>1157282.6399999999</v>
      </c>
      <c r="G2192" s="13">
        <v>43281</v>
      </c>
    </row>
    <row r="2193" spans="1:7" ht="36.75" customHeight="1" x14ac:dyDescent="0.25">
      <c r="A2193" s="7">
        <v>43229</v>
      </c>
      <c r="B2193" s="8" t="s">
        <v>522</v>
      </c>
      <c r="C2193" s="9" t="s">
        <v>2300</v>
      </c>
      <c r="D2193" s="10" t="s">
        <v>1326</v>
      </c>
      <c r="E2193" s="11" t="s">
        <v>1203</v>
      </c>
      <c r="F2193" s="12">
        <v>627603.06000000006</v>
      </c>
      <c r="G2193" s="13">
        <v>43281</v>
      </c>
    </row>
    <row r="2194" spans="1:7" ht="36.75" customHeight="1" x14ac:dyDescent="0.25">
      <c r="A2194" s="7">
        <v>43229</v>
      </c>
      <c r="B2194" s="8" t="s">
        <v>106</v>
      </c>
      <c r="C2194" s="9" t="s">
        <v>2301</v>
      </c>
      <c r="D2194" s="10" t="s">
        <v>1326</v>
      </c>
      <c r="E2194" s="11" t="s">
        <v>1203</v>
      </c>
      <c r="F2194" s="12">
        <v>448998.26</v>
      </c>
      <c r="G2194" s="13">
        <v>43281</v>
      </c>
    </row>
    <row r="2195" spans="1:7" ht="36.75" customHeight="1" x14ac:dyDescent="0.25">
      <c r="A2195" s="7">
        <v>43229</v>
      </c>
      <c r="B2195" s="8" t="s">
        <v>680</v>
      </c>
      <c r="C2195" s="9" t="s">
        <v>2065</v>
      </c>
      <c r="D2195" s="10" t="s">
        <v>1327</v>
      </c>
      <c r="E2195" s="11" t="s">
        <v>1203</v>
      </c>
      <c r="F2195" s="12">
        <v>1121264.73</v>
      </c>
      <c r="G2195" s="13">
        <v>43281</v>
      </c>
    </row>
    <row r="2196" spans="1:7" ht="36.75" customHeight="1" x14ac:dyDescent="0.25">
      <c r="A2196" s="7">
        <v>43229</v>
      </c>
      <c r="B2196" s="8" t="s">
        <v>825</v>
      </c>
      <c r="C2196" s="9" t="s">
        <v>2157</v>
      </c>
      <c r="D2196" s="10" t="s">
        <v>1326</v>
      </c>
      <c r="E2196" s="11" t="s">
        <v>1203</v>
      </c>
      <c r="F2196" s="12">
        <v>1550918.84</v>
      </c>
      <c r="G2196" s="13">
        <v>43281</v>
      </c>
    </row>
    <row r="2197" spans="1:7" ht="36.75" customHeight="1" x14ac:dyDescent="0.25">
      <c r="A2197" s="7">
        <v>43229</v>
      </c>
      <c r="B2197" s="8" t="s">
        <v>130</v>
      </c>
      <c r="C2197" s="9" t="s">
        <v>1464</v>
      </c>
      <c r="D2197" s="10" t="s">
        <v>1326</v>
      </c>
      <c r="E2197" s="11" t="s">
        <v>1203</v>
      </c>
      <c r="F2197" s="12">
        <v>504450</v>
      </c>
      <c r="G2197" s="13">
        <v>43281</v>
      </c>
    </row>
    <row r="2198" spans="1:7" ht="36.75" customHeight="1" x14ac:dyDescent="0.25">
      <c r="A2198" s="7">
        <v>43229</v>
      </c>
      <c r="B2198" s="8" t="s">
        <v>366</v>
      </c>
      <c r="C2198" s="9" t="s">
        <v>2157</v>
      </c>
      <c r="D2198" s="10" t="s">
        <v>1327</v>
      </c>
      <c r="E2198" s="11" t="s">
        <v>1203</v>
      </c>
      <c r="F2198" s="12">
        <v>1476704.66</v>
      </c>
      <c r="G2198" s="13">
        <v>43281</v>
      </c>
    </row>
    <row r="2199" spans="1:7" ht="36.75" customHeight="1" x14ac:dyDescent="0.25">
      <c r="A2199" s="7">
        <v>43229</v>
      </c>
      <c r="B2199" s="8" t="s">
        <v>640</v>
      </c>
      <c r="C2199" s="9" t="s">
        <v>2302</v>
      </c>
      <c r="D2199" s="10" t="s">
        <v>1326</v>
      </c>
      <c r="E2199" s="11" t="s">
        <v>1203</v>
      </c>
      <c r="F2199" s="12">
        <v>957210.1</v>
      </c>
      <c r="G2199" s="13">
        <v>43281</v>
      </c>
    </row>
    <row r="2200" spans="1:7" ht="36.75" customHeight="1" x14ac:dyDescent="0.25">
      <c r="A2200" s="7">
        <v>43229</v>
      </c>
      <c r="B2200" s="8" t="s">
        <v>293</v>
      </c>
      <c r="C2200" s="9" t="s">
        <v>2157</v>
      </c>
      <c r="D2200" s="10" t="s">
        <v>1326</v>
      </c>
      <c r="E2200" s="11" t="s">
        <v>1203</v>
      </c>
      <c r="F2200" s="12">
        <v>494153.32</v>
      </c>
      <c r="G2200" s="13">
        <v>43281</v>
      </c>
    </row>
    <row r="2201" spans="1:7" ht="36.75" customHeight="1" x14ac:dyDescent="0.25">
      <c r="A2201" s="7">
        <v>43229</v>
      </c>
      <c r="B2201" s="8" t="s">
        <v>1059</v>
      </c>
      <c r="C2201" s="9" t="s">
        <v>2147</v>
      </c>
      <c r="D2201" s="10" t="s">
        <v>1329</v>
      </c>
      <c r="E2201" s="11" t="s">
        <v>1203</v>
      </c>
      <c r="F2201" s="12">
        <v>323725.92</v>
      </c>
      <c r="G2201" s="13">
        <v>43281</v>
      </c>
    </row>
    <row r="2202" spans="1:7" ht="36.75" customHeight="1" x14ac:dyDescent="0.25">
      <c r="A2202" s="7">
        <v>43229</v>
      </c>
      <c r="B2202" s="8" t="s">
        <v>1059</v>
      </c>
      <c r="C2202" s="9" t="s">
        <v>1486</v>
      </c>
      <c r="D2202" s="10" t="s">
        <v>1326</v>
      </c>
      <c r="E2202" s="11" t="s">
        <v>1203</v>
      </c>
      <c r="F2202" s="12">
        <v>472260.78</v>
      </c>
      <c r="G2202" s="13">
        <v>43281</v>
      </c>
    </row>
    <row r="2203" spans="1:7" ht="36.75" customHeight="1" x14ac:dyDescent="0.25">
      <c r="A2203" s="7">
        <v>43229</v>
      </c>
      <c r="B2203" s="8" t="s">
        <v>819</v>
      </c>
      <c r="C2203" s="9" t="s">
        <v>2157</v>
      </c>
      <c r="D2203" s="10" t="s">
        <v>1326</v>
      </c>
      <c r="E2203" s="11" t="s">
        <v>1203</v>
      </c>
      <c r="F2203" s="12">
        <v>258368.08</v>
      </c>
      <c r="G2203" s="13">
        <v>43281</v>
      </c>
    </row>
    <row r="2204" spans="1:7" ht="36.75" customHeight="1" x14ac:dyDescent="0.25">
      <c r="A2204" s="7">
        <v>43229</v>
      </c>
      <c r="B2204" s="8" t="s">
        <v>283</v>
      </c>
      <c r="C2204" s="9" t="s">
        <v>2157</v>
      </c>
      <c r="D2204" s="10" t="s">
        <v>1326</v>
      </c>
      <c r="E2204" s="11" t="s">
        <v>1203</v>
      </c>
      <c r="F2204" s="12">
        <v>2015084.82</v>
      </c>
      <c r="G2204" s="13">
        <v>43281</v>
      </c>
    </row>
    <row r="2205" spans="1:7" ht="36.75" customHeight="1" x14ac:dyDescent="0.25">
      <c r="A2205" s="7">
        <v>43229</v>
      </c>
      <c r="B2205" s="8" t="s">
        <v>327</v>
      </c>
      <c r="C2205" s="9" t="s">
        <v>2303</v>
      </c>
      <c r="D2205" s="10" t="s">
        <v>1326</v>
      </c>
      <c r="E2205" s="11" t="s">
        <v>1203</v>
      </c>
      <c r="F2205" s="12">
        <v>1980014.04</v>
      </c>
      <c r="G2205" s="13">
        <v>43281</v>
      </c>
    </row>
    <row r="2206" spans="1:7" ht="36.75" customHeight="1" x14ac:dyDescent="0.25">
      <c r="A2206" s="7">
        <v>43229</v>
      </c>
      <c r="B2206" s="8" t="s">
        <v>714</v>
      </c>
      <c r="C2206" s="9" t="s">
        <v>2144</v>
      </c>
      <c r="D2206" s="10" t="s">
        <v>1326</v>
      </c>
      <c r="E2206" s="11" t="s">
        <v>1203</v>
      </c>
      <c r="F2206" s="12">
        <v>797277.62</v>
      </c>
      <c r="G2206" s="13">
        <v>43281</v>
      </c>
    </row>
    <row r="2207" spans="1:7" ht="36.75" customHeight="1" x14ac:dyDescent="0.25">
      <c r="A2207" s="7">
        <v>43229</v>
      </c>
      <c r="B2207" s="8" t="s">
        <v>97</v>
      </c>
      <c r="C2207" s="9" t="s">
        <v>2147</v>
      </c>
      <c r="D2207" s="10" t="s">
        <v>1326</v>
      </c>
      <c r="E2207" s="11" t="s">
        <v>1203</v>
      </c>
      <c r="F2207" s="12">
        <v>2902814.16</v>
      </c>
      <c r="G2207" s="13">
        <v>43281</v>
      </c>
    </row>
    <row r="2208" spans="1:7" ht="36.75" customHeight="1" x14ac:dyDescent="0.25">
      <c r="A2208" s="7">
        <v>43229</v>
      </c>
      <c r="B2208" s="8" t="s">
        <v>56</v>
      </c>
      <c r="C2208" s="9" t="s">
        <v>2304</v>
      </c>
      <c r="D2208" s="10" t="s">
        <v>1326</v>
      </c>
      <c r="E2208" s="11" t="s">
        <v>1203</v>
      </c>
      <c r="F2208" s="12">
        <v>2042466.72</v>
      </c>
      <c r="G2208" s="13">
        <v>43281</v>
      </c>
    </row>
    <row r="2209" spans="1:7" ht="36.75" customHeight="1" x14ac:dyDescent="0.25">
      <c r="A2209" s="7">
        <v>43229</v>
      </c>
      <c r="B2209" s="8" t="s">
        <v>197</v>
      </c>
      <c r="C2209" s="9" t="s">
        <v>1724</v>
      </c>
      <c r="D2209" s="10" t="s">
        <v>1327</v>
      </c>
      <c r="E2209" s="11" t="s">
        <v>1203</v>
      </c>
      <c r="F2209" s="12">
        <v>376888.98</v>
      </c>
      <c r="G2209" s="13">
        <v>43281</v>
      </c>
    </row>
    <row r="2210" spans="1:7" ht="36.75" customHeight="1" x14ac:dyDescent="0.25">
      <c r="A2210" s="7">
        <v>43229</v>
      </c>
      <c r="B2210" s="8" t="s">
        <v>435</v>
      </c>
      <c r="C2210" s="9" t="s">
        <v>1761</v>
      </c>
      <c r="D2210" s="10" t="s">
        <v>1326</v>
      </c>
      <c r="E2210" s="11" t="s">
        <v>1203</v>
      </c>
      <c r="F2210" s="12">
        <v>1439392.32</v>
      </c>
      <c r="G2210" s="13">
        <v>43281</v>
      </c>
    </row>
    <row r="2211" spans="1:7" ht="36.75" customHeight="1" x14ac:dyDescent="0.25">
      <c r="A2211" s="7">
        <v>43229</v>
      </c>
      <c r="B2211" s="8" t="s">
        <v>1060</v>
      </c>
      <c r="C2211" s="9" t="s">
        <v>2157</v>
      </c>
      <c r="D2211" s="10" t="s">
        <v>1326</v>
      </c>
      <c r="E2211" s="11" t="s">
        <v>1203</v>
      </c>
      <c r="F2211" s="12">
        <v>1137274.56</v>
      </c>
      <c r="G2211" s="13">
        <v>43281</v>
      </c>
    </row>
    <row r="2212" spans="1:7" ht="36.75" customHeight="1" x14ac:dyDescent="0.25">
      <c r="A2212" s="7">
        <v>43229</v>
      </c>
      <c r="B2212" s="8" t="s">
        <v>193</v>
      </c>
      <c r="C2212" s="9" t="s">
        <v>2157</v>
      </c>
      <c r="D2212" s="10" t="s">
        <v>1326</v>
      </c>
      <c r="E2212" s="11" t="s">
        <v>1203</v>
      </c>
      <c r="F2212" s="12">
        <v>1364802.16</v>
      </c>
      <c r="G2212" s="13">
        <v>43281</v>
      </c>
    </row>
    <row r="2213" spans="1:7" ht="36.75" customHeight="1" x14ac:dyDescent="0.25">
      <c r="A2213" s="7">
        <v>43229</v>
      </c>
      <c r="B2213" s="8" t="s">
        <v>1061</v>
      </c>
      <c r="C2213" s="9" t="s">
        <v>2004</v>
      </c>
      <c r="D2213" s="10" t="s">
        <v>1329</v>
      </c>
      <c r="E2213" s="11" t="s">
        <v>1203</v>
      </c>
      <c r="F2213" s="12">
        <v>564127.31999999995</v>
      </c>
      <c r="G2213" s="13">
        <v>43281</v>
      </c>
    </row>
    <row r="2214" spans="1:7" ht="36.75" customHeight="1" x14ac:dyDescent="0.25">
      <c r="A2214" s="7">
        <v>43229</v>
      </c>
      <c r="B2214" s="8" t="s">
        <v>1061</v>
      </c>
      <c r="C2214" s="9" t="s">
        <v>1704</v>
      </c>
      <c r="D2214" s="10" t="s">
        <v>1326</v>
      </c>
      <c r="E2214" s="11" t="s">
        <v>1203</v>
      </c>
      <c r="F2214" s="12">
        <v>630495.24</v>
      </c>
      <c r="G2214" s="13">
        <v>43281</v>
      </c>
    </row>
    <row r="2215" spans="1:7" ht="36.75" customHeight="1" x14ac:dyDescent="0.25">
      <c r="A2215" s="7">
        <v>43229</v>
      </c>
      <c r="B2215" s="8" t="s">
        <v>16</v>
      </c>
      <c r="C2215" s="9" t="s">
        <v>1484</v>
      </c>
      <c r="D2215" s="10" t="s">
        <v>1326</v>
      </c>
      <c r="E2215" s="11" t="s">
        <v>1203</v>
      </c>
      <c r="F2215" s="12">
        <v>782528.8</v>
      </c>
      <c r="G2215" s="13">
        <v>43281</v>
      </c>
    </row>
    <row r="2216" spans="1:7" ht="36.75" customHeight="1" x14ac:dyDescent="0.25">
      <c r="A2216" s="7">
        <v>43229</v>
      </c>
      <c r="B2216" s="8" t="s">
        <v>235</v>
      </c>
      <c r="C2216" s="9" t="s">
        <v>2305</v>
      </c>
      <c r="D2216" s="10" t="s">
        <v>1326</v>
      </c>
      <c r="E2216" s="11" t="s">
        <v>1203</v>
      </c>
      <c r="F2216" s="12">
        <v>1424878.32</v>
      </c>
      <c r="G2216" s="13">
        <v>43281</v>
      </c>
    </row>
    <row r="2217" spans="1:7" ht="36.75" customHeight="1" x14ac:dyDescent="0.25">
      <c r="A2217" s="7">
        <v>43229</v>
      </c>
      <c r="B2217" s="8" t="s">
        <v>113</v>
      </c>
      <c r="C2217" s="9" t="s">
        <v>2306</v>
      </c>
      <c r="D2217" s="10" t="s">
        <v>1327</v>
      </c>
      <c r="E2217" s="11" t="s">
        <v>1203</v>
      </c>
      <c r="F2217" s="12">
        <v>1885955.14</v>
      </c>
      <c r="G2217" s="13">
        <v>43281</v>
      </c>
    </row>
    <row r="2218" spans="1:7" ht="36.75" customHeight="1" x14ac:dyDescent="0.25">
      <c r="A2218" s="7">
        <v>43229</v>
      </c>
      <c r="B2218" s="8" t="s">
        <v>1062</v>
      </c>
      <c r="C2218" s="9" t="s">
        <v>1560</v>
      </c>
      <c r="D2218" s="10" t="s">
        <v>1329</v>
      </c>
      <c r="E2218" s="11" t="s">
        <v>1203</v>
      </c>
      <c r="F2218" s="12">
        <v>851366.46</v>
      </c>
      <c r="G2218" s="13">
        <v>43281</v>
      </c>
    </row>
    <row r="2219" spans="1:7" ht="36.75" customHeight="1" x14ac:dyDescent="0.25">
      <c r="A2219" s="7">
        <v>43229</v>
      </c>
      <c r="B2219" s="8" t="s">
        <v>1062</v>
      </c>
      <c r="C2219" s="9" t="s">
        <v>1537</v>
      </c>
      <c r="D2219" s="10" t="s">
        <v>1326</v>
      </c>
      <c r="E2219" s="11" t="s">
        <v>1203</v>
      </c>
      <c r="F2219" s="12">
        <v>951527.22</v>
      </c>
      <c r="G2219" s="13">
        <v>43281</v>
      </c>
    </row>
    <row r="2220" spans="1:7" ht="36.75" customHeight="1" x14ac:dyDescent="0.25">
      <c r="A2220" s="7">
        <v>43229</v>
      </c>
      <c r="B2220" s="8" t="s">
        <v>820</v>
      </c>
      <c r="C2220" s="9" t="s">
        <v>2157</v>
      </c>
      <c r="D2220" s="10" t="s">
        <v>1326</v>
      </c>
      <c r="E2220" s="11" t="s">
        <v>1203</v>
      </c>
      <c r="F2220" s="12">
        <v>1772971.24</v>
      </c>
      <c r="G2220" s="13">
        <v>43281</v>
      </c>
    </row>
    <row r="2221" spans="1:7" ht="36.75" customHeight="1" x14ac:dyDescent="0.25">
      <c r="A2221" s="7">
        <v>43229</v>
      </c>
      <c r="B2221" s="8" t="s">
        <v>578</v>
      </c>
      <c r="C2221" s="9" t="s">
        <v>2157</v>
      </c>
      <c r="D2221" s="10" t="s">
        <v>1326</v>
      </c>
      <c r="E2221" s="11" t="s">
        <v>1203</v>
      </c>
      <c r="F2221" s="12">
        <v>383382</v>
      </c>
      <c r="G2221" s="13">
        <v>43281</v>
      </c>
    </row>
    <row r="2222" spans="1:7" ht="36.75" customHeight="1" x14ac:dyDescent="0.25">
      <c r="A2222" s="7">
        <v>43229</v>
      </c>
      <c r="B2222" s="8" t="s">
        <v>833</v>
      </c>
      <c r="C2222" s="9" t="s">
        <v>1538</v>
      </c>
      <c r="D2222" s="10" t="s">
        <v>1326</v>
      </c>
      <c r="E2222" s="11" t="s">
        <v>1203</v>
      </c>
      <c r="F2222" s="12">
        <v>1536643.2</v>
      </c>
      <c r="G2222" s="13">
        <v>43281</v>
      </c>
    </row>
    <row r="2223" spans="1:7" ht="36.75" customHeight="1" x14ac:dyDescent="0.25">
      <c r="A2223" s="7">
        <v>43229</v>
      </c>
      <c r="B2223" s="8" t="s">
        <v>709</v>
      </c>
      <c r="C2223" s="9" t="s">
        <v>1809</v>
      </c>
      <c r="D2223" s="10" t="s">
        <v>1346</v>
      </c>
      <c r="E2223" s="11" t="s">
        <v>1203</v>
      </c>
      <c r="F2223" s="12">
        <v>932678.61</v>
      </c>
      <c r="G2223" s="13">
        <v>43281</v>
      </c>
    </row>
    <row r="2224" spans="1:7" ht="36.75" customHeight="1" x14ac:dyDescent="0.25">
      <c r="A2224" s="7">
        <v>43229</v>
      </c>
      <c r="B2224" s="8" t="s">
        <v>709</v>
      </c>
      <c r="C2224" s="9" t="s">
        <v>1842</v>
      </c>
      <c r="D2224" s="10" t="s">
        <v>1334</v>
      </c>
      <c r="E2224" s="11" t="s">
        <v>1203</v>
      </c>
      <c r="F2224" s="12">
        <v>939232.39</v>
      </c>
      <c r="G2224" s="13">
        <v>43281</v>
      </c>
    </row>
    <row r="2225" spans="1:7" ht="36.75" customHeight="1" x14ac:dyDescent="0.25">
      <c r="A2225" s="7">
        <v>43229</v>
      </c>
      <c r="B2225" s="8" t="s">
        <v>1063</v>
      </c>
      <c r="C2225" s="9" t="s">
        <v>2157</v>
      </c>
      <c r="D2225" s="10" t="s">
        <v>1326</v>
      </c>
      <c r="E2225" s="11" t="s">
        <v>1203</v>
      </c>
      <c r="F2225" s="12">
        <v>703763.8</v>
      </c>
      <c r="G2225" s="13">
        <v>43281</v>
      </c>
    </row>
    <row r="2226" spans="1:7" ht="36.75" customHeight="1" x14ac:dyDescent="0.25">
      <c r="A2226" s="7">
        <v>43229</v>
      </c>
      <c r="B2226" s="8" t="s">
        <v>436</v>
      </c>
      <c r="C2226" s="9" t="s">
        <v>2307</v>
      </c>
      <c r="D2226" s="10" t="s">
        <v>1326</v>
      </c>
      <c r="E2226" s="11" t="s">
        <v>1203</v>
      </c>
      <c r="F2226" s="12">
        <v>905372.7</v>
      </c>
      <c r="G2226" s="13">
        <v>43281</v>
      </c>
    </row>
    <row r="2227" spans="1:7" ht="36.75" customHeight="1" x14ac:dyDescent="0.25">
      <c r="A2227" s="7">
        <v>43229</v>
      </c>
      <c r="B2227" s="8" t="s">
        <v>871</v>
      </c>
      <c r="C2227" s="9" t="s">
        <v>2157</v>
      </c>
      <c r="D2227" s="10" t="s">
        <v>1326</v>
      </c>
      <c r="E2227" s="11" t="s">
        <v>1203</v>
      </c>
      <c r="F2227" s="12">
        <v>1040103.92</v>
      </c>
      <c r="G2227" s="13">
        <v>43281</v>
      </c>
    </row>
    <row r="2228" spans="1:7" ht="36.75" customHeight="1" x14ac:dyDescent="0.25">
      <c r="A2228" s="7">
        <v>43229</v>
      </c>
      <c r="B2228" s="8" t="s">
        <v>32</v>
      </c>
      <c r="C2228" s="9" t="s">
        <v>1643</v>
      </c>
      <c r="D2228" s="10" t="s">
        <v>1326</v>
      </c>
      <c r="E2228" s="11" t="s">
        <v>1203</v>
      </c>
      <c r="F2228" s="12">
        <v>560798.54</v>
      </c>
      <c r="G2228" s="13">
        <v>43281</v>
      </c>
    </row>
    <row r="2229" spans="1:7" ht="36.75" customHeight="1" x14ac:dyDescent="0.25">
      <c r="A2229" s="7">
        <v>43229</v>
      </c>
      <c r="B2229" s="8" t="s">
        <v>902</v>
      </c>
      <c r="C2229" s="9" t="s">
        <v>2157</v>
      </c>
      <c r="D2229" s="10" t="s">
        <v>1326</v>
      </c>
      <c r="E2229" s="11" t="s">
        <v>1203</v>
      </c>
      <c r="F2229" s="12">
        <v>741362.14</v>
      </c>
      <c r="G2229" s="13">
        <v>43281</v>
      </c>
    </row>
    <row r="2230" spans="1:7" ht="36.75" customHeight="1" x14ac:dyDescent="0.25">
      <c r="A2230" s="7">
        <v>43229</v>
      </c>
      <c r="B2230" s="8" t="s">
        <v>33</v>
      </c>
      <c r="C2230" s="9" t="s">
        <v>1481</v>
      </c>
      <c r="D2230" s="10" t="s">
        <v>1326</v>
      </c>
      <c r="E2230" s="11" t="s">
        <v>1203</v>
      </c>
      <c r="F2230" s="12">
        <v>589100</v>
      </c>
      <c r="G2230" s="13">
        <v>43281</v>
      </c>
    </row>
    <row r="2231" spans="1:7" ht="36.75" customHeight="1" x14ac:dyDescent="0.25">
      <c r="A2231" s="7">
        <v>43229</v>
      </c>
      <c r="B2231" s="8" t="s">
        <v>505</v>
      </c>
      <c r="C2231" s="9" t="s">
        <v>1776</v>
      </c>
      <c r="D2231" s="10" t="s">
        <v>1326</v>
      </c>
      <c r="E2231" s="11" t="s">
        <v>1203</v>
      </c>
      <c r="F2231" s="12">
        <v>456000.38</v>
      </c>
      <c r="G2231" s="13">
        <v>43281</v>
      </c>
    </row>
    <row r="2232" spans="1:7" ht="36.75" customHeight="1" x14ac:dyDescent="0.25">
      <c r="A2232" s="7">
        <v>43230</v>
      </c>
      <c r="B2232" s="8" t="s">
        <v>202</v>
      </c>
      <c r="C2232" s="9" t="s">
        <v>2157</v>
      </c>
      <c r="D2232" s="10" t="s">
        <v>1326</v>
      </c>
      <c r="E2232" s="11" t="s">
        <v>1203</v>
      </c>
      <c r="F2232" s="12">
        <v>715736.08</v>
      </c>
      <c r="G2232" s="13">
        <v>43281</v>
      </c>
    </row>
    <row r="2233" spans="1:7" ht="36.75" customHeight="1" x14ac:dyDescent="0.25">
      <c r="A2233" s="7">
        <v>43230</v>
      </c>
      <c r="B2233" s="8" t="s">
        <v>1064</v>
      </c>
      <c r="C2233" s="9" t="s">
        <v>2308</v>
      </c>
      <c r="D2233" s="10" t="s">
        <v>1326</v>
      </c>
      <c r="E2233" s="11" t="s">
        <v>1203</v>
      </c>
      <c r="F2233" s="12">
        <v>306571.08</v>
      </c>
      <c r="G2233" s="13">
        <v>43281</v>
      </c>
    </row>
    <row r="2234" spans="1:7" ht="36.75" customHeight="1" x14ac:dyDescent="0.25">
      <c r="A2234" s="7">
        <v>43230</v>
      </c>
      <c r="B2234" s="8" t="s">
        <v>361</v>
      </c>
      <c r="C2234" s="9" t="s">
        <v>2309</v>
      </c>
      <c r="D2234" s="10" t="s">
        <v>1339</v>
      </c>
      <c r="E2234" s="11" t="s">
        <v>1203</v>
      </c>
      <c r="F2234" s="12">
        <v>89318382.219999999</v>
      </c>
      <c r="G2234" s="13">
        <v>43281</v>
      </c>
    </row>
    <row r="2235" spans="1:7" ht="36.75" customHeight="1" x14ac:dyDescent="0.25">
      <c r="A2235" s="7">
        <v>43230</v>
      </c>
      <c r="B2235" s="8" t="s">
        <v>1065</v>
      </c>
      <c r="C2235" s="9" t="s">
        <v>2157</v>
      </c>
      <c r="D2235" s="10" t="s">
        <v>1326</v>
      </c>
      <c r="E2235" s="11" t="s">
        <v>1203</v>
      </c>
      <c r="F2235" s="12">
        <v>850188.82</v>
      </c>
      <c r="G2235" s="13">
        <v>43281</v>
      </c>
    </row>
    <row r="2236" spans="1:7" ht="36.75" customHeight="1" x14ac:dyDescent="0.25">
      <c r="A2236" s="7">
        <v>43230</v>
      </c>
      <c r="B2236" s="8" t="s">
        <v>740</v>
      </c>
      <c r="C2236" s="9" t="s">
        <v>2310</v>
      </c>
      <c r="D2236" s="10" t="s">
        <v>1326</v>
      </c>
      <c r="E2236" s="11" t="s">
        <v>1203</v>
      </c>
      <c r="F2236" s="12">
        <v>1362015</v>
      </c>
      <c r="G2236" s="13">
        <v>43281</v>
      </c>
    </row>
    <row r="2237" spans="1:7" ht="36.75" customHeight="1" x14ac:dyDescent="0.25">
      <c r="A2237" s="7">
        <v>43230</v>
      </c>
      <c r="B2237" s="8" t="s">
        <v>886</v>
      </c>
      <c r="C2237" s="9" t="s">
        <v>1478</v>
      </c>
      <c r="D2237" s="10" t="s">
        <v>1327</v>
      </c>
      <c r="E2237" s="11" t="s">
        <v>1203</v>
      </c>
      <c r="F2237" s="12">
        <v>1932764</v>
      </c>
      <c r="G2237" s="13">
        <v>43281</v>
      </c>
    </row>
    <row r="2238" spans="1:7" ht="36.75" customHeight="1" x14ac:dyDescent="0.25">
      <c r="A2238" s="7">
        <v>43230</v>
      </c>
      <c r="B2238" s="8" t="s">
        <v>588</v>
      </c>
      <c r="C2238" s="9" t="s">
        <v>2157</v>
      </c>
      <c r="D2238" s="10" t="s">
        <v>1326</v>
      </c>
      <c r="E2238" s="11" t="s">
        <v>1203</v>
      </c>
      <c r="F2238" s="12">
        <v>2789252.14</v>
      </c>
      <c r="G2238" s="13">
        <v>43281</v>
      </c>
    </row>
    <row r="2239" spans="1:7" ht="36.75" customHeight="1" x14ac:dyDescent="0.25">
      <c r="A2239" s="7">
        <v>43230</v>
      </c>
      <c r="B2239" s="8" t="s">
        <v>585</v>
      </c>
      <c r="C2239" s="9" t="s">
        <v>1481</v>
      </c>
      <c r="D2239" s="10" t="s">
        <v>1326</v>
      </c>
      <c r="E2239" s="11" t="s">
        <v>1203</v>
      </c>
      <c r="F2239" s="12">
        <v>731467.84</v>
      </c>
      <c r="G2239" s="13">
        <v>43281</v>
      </c>
    </row>
    <row r="2240" spans="1:7" ht="36.75" customHeight="1" x14ac:dyDescent="0.25">
      <c r="A2240" s="7">
        <v>43230</v>
      </c>
      <c r="B2240" s="8" t="s">
        <v>1066</v>
      </c>
      <c r="C2240" s="9" t="s">
        <v>2311</v>
      </c>
      <c r="D2240" s="10" t="s">
        <v>1326</v>
      </c>
      <c r="E2240" s="11" t="s">
        <v>1203</v>
      </c>
      <c r="F2240" s="12">
        <v>878010.86</v>
      </c>
      <c r="G2240" s="13">
        <v>43281</v>
      </c>
    </row>
    <row r="2241" spans="1:7" ht="36.75" customHeight="1" x14ac:dyDescent="0.25">
      <c r="A2241" s="7">
        <v>43230</v>
      </c>
      <c r="B2241" s="8" t="s">
        <v>406</v>
      </c>
      <c r="C2241" s="9" t="s">
        <v>1465</v>
      </c>
      <c r="D2241" s="10" t="s">
        <v>1327</v>
      </c>
      <c r="E2241" s="11" t="s">
        <v>1203</v>
      </c>
      <c r="F2241" s="12">
        <v>1008581.36</v>
      </c>
      <c r="G2241" s="13">
        <v>43281</v>
      </c>
    </row>
    <row r="2242" spans="1:7" ht="36.75" customHeight="1" x14ac:dyDescent="0.25">
      <c r="A2242" s="7">
        <v>43230</v>
      </c>
      <c r="B2242" s="8" t="s">
        <v>573</v>
      </c>
      <c r="C2242" s="9" t="s">
        <v>2157</v>
      </c>
      <c r="D2242" s="10" t="s">
        <v>1326</v>
      </c>
      <c r="E2242" s="11" t="s">
        <v>1203</v>
      </c>
      <c r="F2242" s="12">
        <v>656677.07999999996</v>
      </c>
      <c r="G2242" s="13">
        <v>43281</v>
      </c>
    </row>
    <row r="2243" spans="1:7" ht="36.75" customHeight="1" x14ac:dyDescent="0.25">
      <c r="A2243" s="7">
        <v>43230</v>
      </c>
      <c r="B2243" s="8" t="s">
        <v>1067</v>
      </c>
      <c r="C2243" s="9" t="s">
        <v>2157</v>
      </c>
      <c r="D2243" s="10" t="s">
        <v>1326</v>
      </c>
      <c r="E2243" s="11" t="s">
        <v>1203</v>
      </c>
      <c r="F2243" s="12">
        <v>992097.98</v>
      </c>
      <c r="G2243" s="13">
        <v>43281</v>
      </c>
    </row>
    <row r="2244" spans="1:7" ht="36.75" customHeight="1" x14ac:dyDescent="0.25">
      <c r="A2244" s="7">
        <v>43230</v>
      </c>
      <c r="B2244" s="8" t="s">
        <v>78</v>
      </c>
      <c r="C2244" s="9" t="s">
        <v>2312</v>
      </c>
      <c r="D2244" s="10" t="s">
        <v>1326</v>
      </c>
      <c r="E2244" s="11" t="s">
        <v>1203</v>
      </c>
      <c r="F2244" s="12">
        <v>836381.64</v>
      </c>
      <c r="G2244" s="13">
        <v>43281</v>
      </c>
    </row>
    <row r="2245" spans="1:7" ht="36.75" customHeight="1" x14ac:dyDescent="0.25">
      <c r="A2245" s="7">
        <v>43230</v>
      </c>
      <c r="B2245" s="8" t="s">
        <v>177</v>
      </c>
      <c r="C2245" s="9" t="s">
        <v>1481</v>
      </c>
      <c r="D2245" s="10" t="s">
        <v>1326</v>
      </c>
      <c r="E2245" s="11" t="s">
        <v>1203</v>
      </c>
      <c r="F2245" s="12">
        <v>833457.6</v>
      </c>
      <c r="G2245" s="13">
        <v>43281</v>
      </c>
    </row>
    <row r="2246" spans="1:7" ht="36.75" customHeight="1" x14ac:dyDescent="0.25">
      <c r="A2246" s="7">
        <v>43230</v>
      </c>
      <c r="B2246" s="8" t="s">
        <v>247</v>
      </c>
      <c r="C2246" s="9" t="s">
        <v>1555</v>
      </c>
      <c r="D2246" s="10" t="s">
        <v>1329</v>
      </c>
      <c r="E2246" s="11" t="s">
        <v>1203</v>
      </c>
      <c r="F2246" s="12">
        <v>484416.69</v>
      </c>
      <c r="G2246" s="13">
        <v>43281</v>
      </c>
    </row>
    <row r="2247" spans="1:7" ht="36.75" customHeight="1" x14ac:dyDescent="0.25">
      <c r="A2247" s="7">
        <v>43230</v>
      </c>
      <c r="B2247" s="8" t="s">
        <v>82</v>
      </c>
      <c r="C2247" s="9" t="s">
        <v>1564</v>
      </c>
      <c r="D2247" s="10" t="s">
        <v>1331</v>
      </c>
      <c r="E2247" s="11" t="s">
        <v>1203</v>
      </c>
      <c r="F2247" s="12">
        <v>678566.08</v>
      </c>
      <c r="G2247" s="13">
        <v>43281</v>
      </c>
    </row>
    <row r="2248" spans="1:7" ht="36.75" customHeight="1" x14ac:dyDescent="0.25">
      <c r="A2248" s="7">
        <v>43230</v>
      </c>
      <c r="B2248" s="8" t="s">
        <v>82</v>
      </c>
      <c r="C2248" s="9" t="s">
        <v>1585</v>
      </c>
      <c r="D2248" s="10" t="s">
        <v>1329</v>
      </c>
      <c r="E2248" s="11" t="s">
        <v>1203</v>
      </c>
      <c r="F2248" s="12">
        <v>698643.78</v>
      </c>
      <c r="G2248" s="13">
        <v>43281</v>
      </c>
    </row>
    <row r="2249" spans="1:7" ht="36.75" customHeight="1" x14ac:dyDescent="0.25">
      <c r="A2249" s="7">
        <v>43230</v>
      </c>
      <c r="B2249" s="8" t="s">
        <v>633</v>
      </c>
      <c r="C2249" s="9" t="s">
        <v>2282</v>
      </c>
      <c r="D2249" s="10" t="s">
        <v>1326</v>
      </c>
      <c r="E2249" s="11" t="s">
        <v>1203</v>
      </c>
      <c r="F2249" s="12">
        <v>985472.28</v>
      </c>
      <c r="G2249" s="13">
        <v>43281</v>
      </c>
    </row>
    <row r="2250" spans="1:7" ht="36.75" customHeight="1" x14ac:dyDescent="0.25">
      <c r="A2250" s="7">
        <v>43230</v>
      </c>
      <c r="B2250" s="8" t="s">
        <v>507</v>
      </c>
      <c r="C2250" s="9" t="s">
        <v>2157</v>
      </c>
      <c r="D2250" s="10" t="s">
        <v>1326</v>
      </c>
      <c r="E2250" s="11" t="s">
        <v>1203</v>
      </c>
      <c r="F2250" s="12">
        <v>791662</v>
      </c>
      <c r="G2250" s="13">
        <v>43281</v>
      </c>
    </row>
    <row r="2251" spans="1:7" ht="36.75" customHeight="1" x14ac:dyDescent="0.25">
      <c r="A2251" s="7">
        <v>43230</v>
      </c>
      <c r="B2251" s="8" t="s">
        <v>703</v>
      </c>
      <c r="C2251" s="9" t="s">
        <v>2313</v>
      </c>
      <c r="D2251" s="10" t="s">
        <v>1327</v>
      </c>
      <c r="E2251" s="11" t="s">
        <v>1203</v>
      </c>
      <c r="F2251" s="12">
        <v>1098151.03</v>
      </c>
      <c r="G2251" s="13">
        <v>43281</v>
      </c>
    </row>
    <row r="2252" spans="1:7" ht="36.75" customHeight="1" x14ac:dyDescent="0.25">
      <c r="A2252" s="7">
        <v>43230</v>
      </c>
      <c r="B2252" s="8" t="s">
        <v>298</v>
      </c>
      <c r="C2252" s="9" t="s">
        <v>2157</v>
      </c>
      <c r="D2252" s="10" t="s">
        <v>1339</v>
      </c>
      <c r="E2252" s="11" t="s">
        <v>1203</v>
      </c>
      <c r="F2252" s="12">
        <v>7491233.9500000002</v>
      </c>
      <c r="G2252" s="13">
        <v>43281</v>
      </c>
    </row>
    <row r="2253" spans="1:7" ht="36.75" customHeight="1" x14ac:dyDescent="0.25">
      <c r="A2253" s="7">
        <v>43230</v>
      </c>
      <c r="B2253" s="8" t="s">
        <v>1068</v>
      </c>
      <c r="C2253" s="9" t="s">
        <v>1554</v>
      </c>
      <c r="D2253" s="10" t="s">
        <v>1329</v>
      </c>
      <c r="E2253" s="11" t="s">
        <v>1203</v>
      </c>
      <c r="F2253" s="12">
        <v>555054.30000000005</v>
      </c>
      <c r="G2253" s="13">
        <v>43281</v>
      </c>
    </row>
    <row r="2254" spans="1:7" ht="36.75" customHeight="1" x14ac:dyDescent="0.25">
      <c r="A2254" s="7">
        <v>43230</v>
      </c>
      <c r="B2254" s="8" t="s">
        <v>1068</v>
      </c>
      <c r="C2254" s="9" t="s">
        <v>1564</v>
      </c>
      <c r="D2254" s="10" t="s">
        <v>1326</v>
      </c>
      <c r="E2254" s="11" t="s">
        <v>1203</v>
      </c>
      <c r="F2254" s="12">
        <v>909921.6</v>
      </c>
      <c r="G2254" s="13">
        <v>43281</v>
      </c>
    </row>
    <row r="2255" spans="1:7" ht="36.75" customHeight="1" x14ac:dyDescent="0.25">
      <c r="A2255" s="7">
        <v>43230</v>
      </c>
      <c r="B2255" s="8" t="s">
        <v>171</v>
      </c>
      <c r="C2255" s="9" t="s">
        <v>2157</v>
      </c>
      <c r="D2255" s="10" t="s">
        <v>1326</v>
      </c>
      <c r="E2255" s="11" t="s">
        <v>1203</v>
      </c>
      <c r="F2255" s="12">
        <v>1557879.66</v>
      </c>
      <c r="G2255" s="13">
        <v>43281</v>
      </c>
    </row>
    <row r="2256" spans="1:7" ht="36.75" customHeight="1" x14ac:dyDescent="0.25">
      <c r="A2256" s="7">
        <v>43230</v>
      </c>
      <c r="B2256" s="8" t="s">
        <v>513</v>
      </c>
      <c r="C2256" s="9" t="s">
        <v>2157</v>
      </c>
      <c r="D2256" s="10" t="s">
        <v>1327</v>
      </c>
      <c r="E2256" s="11" t="s">
        <v>1203</v>
      </c>
      <c r="F2256" s="12">
        <v>355312.68</v>
      </c>
      <c r="G2256" s="13">
        <v>43281</v>
      </c>
    </row>
    <row r="2257" spans="1:7" ht="36.75" customHeight="1" x14ac:dyDescent="0.25">
      <c r="A2257" s="7">
        <v>43230</v>
      </c>
      <c r="B2257" s="8" t="s">
        <v>913</v>
      </c>
      <c r="C2257" s="9" t="s">
        <v>2282</v>
      </c>
      <c r="D2257" s="10" t="s">
        <v>1326</v>
      </c>
      <c r="E2257" s="11" t="s">
        <v>1203</v>
      </c>
      <c r="F2257" s="12">
        <v>808338.94</v>
      </c>
      <c r="G2257" s="13">
        <v>43281</v>
      </c>
    </row>
    <row r="2258" spans="1:7" ht="36.75" customHeight="1" x14ac:dyDescent="0.25">
      <c r="A2258" s="7">
        <v>43230</v>
      </c>
      <c r="B2258" s="8" t="s">
        <v>1069</v>
      </c>
      <c r="C2258" s="9" t="s">
        <v>1542</v>
      </c>
      <c r="D2258" s="10" t="s">
        <v>1329</v>
      </c>
      <c r="E2258" s="11" t="s">
        <v>1203</v>
      </c>
      <c r="F2258" s="12">
        <v>568382.4</v>
      </c>
      <c r="G2258" s="13">
        <v>43281</v>
      </c>
    </row>
    <row r="2259" spans="1:7" ht="36.75" customHeight="1" x14ac:dyDescent="0.25">
      <c r="A2259" s="7">
        <v>43230</v>
      </c>
      <c r="B2259" s="8" t="s">
        <v>1069</v>
      </c>
      <c r="C2259" s="9" t="s">
        <v>2157</v>
      </c>
      <c r="D2259" s="10" t="s">
        <v>1326</v>
      </c>
      <c r="E2259" s="11" t="s">
        <v>1203</v>
      </c>
      <c r="F2259" s="12">
        <v>639430.19999999995</v>
      </c>
      <c r="G2259" s="13">
        <v>43281</v>
      </c>
    </row>
    <row r="2260" spans="1:7" ht="36.75" customHeight="1" x14ac:dyDescent="0.25">
      <c r="A2260" s="7">
        <v>43230</v>
      </c>
      <c r="B2260" s="8" t="s">
        <v>789</v>
      </c>
      <c r="C2260" s="9" t="s">
        <v>2157</v>
      </c>
      <c r="D2260" s="10" t="s">
        <v>1326</v>
      </c>
      <c r="E2260" s="11" t="s">
        <v>1203</v>
      </c>
      <c r="F2260" s="12">
        <v>1383538.2</v>
      </c>
      <c r="G2260" s="13">
        <v>43281</v>
      </c>
    </row>
    <row r="2261" spans="1:7" ht="36.75" customHeight="1" x14ac:dyDescent="0.25">
      <c r="A2261" s="7">
        <v>43230</v>
      </c>
      <c r="B2261" s="8" t="s">
        <v>526</v>
      </c>
      <c r="C2261" s="9" t="s">
        <v>1494</v>
      </c>
      <c r="D2261" s="10" t="s">
        <v>1326</v>
      </c>
      <c r="E2261" s="11" t="s">
        <v>1203</v>
      </c>
      <c r="F2261" s="12">
        <v>631510.04</v>
      </c>
      <c r="G2261" s="13">
        <v>43281</v>
      </c>
    </row>
    <row r="2262" spans="1:7" ht="36.75" customHeight="1" x14ac:dyDescent="0.25">
      <c r="A2262" s="7">
        <v>43230</v>
      </c>
      <c r="B2262" s="8" t="s">
        <v>1052</v>
      </c>
      <c r="C2262" s="9" t="s">
        <v>2032</v>
      </c>
      <c r="D2262" s="10" t="s">
        <v>1326</v>
      </c>
      <c r="E2262" s="11" t="s">
        <v>1203</v>
      </c>
      <c r="F2262" s="12">
        <v>1164263.3400000001</v>
      </c>
      <c r="G2262" s="13">
        <v>43281</v>
      </c>
    </row>
    <row r="2263" spans="1:7" ht="36.75" customHeight="1" x14ac:dyDescent="0.25">
      <c r="A2263" s="7">
        <v>43230</v>
      </c>
      <c r="B2263" s="8" t="s">
        <v>75</v>
      </c>
      <c r="C2263" s="9" t="s">
        <v>2314</v>
      </c>
      <c r="D2263" s="10" t="s">
        <v>1326</v>
      </c>
      <c r="E2263" s="11" t="s">
        <v>1203</v>
      </c>
      <c r="F2263" s="12">
        <v>1308745.08</v>
      </c>
      <c r="G2263" s="13">
        <v>43281</v>
      </c>
    </row>
    <row r="2264" spans="1:7" ht="36.75" customHeight="1" x14ac:dyDescent="0.25">
      <c r="A2264" s="7">
        <v>43230</v>
      </c>
      <c r="B2264" s="8" t="s">
        <v>873</v>
      </c>
      <c r="C2264" s="9" t="s">
        <v>1809</v>
      </c>
      <c r="D2264" s="10" t="s">
        <v>1327</v>
      </c>
      <c r="E2264" s="11" t="s">
        <v>1203</v>
      </c>
      <c r="F2264" s="12">
        <v>661047.86</v>
      </c>
      <c r="G2264" s="13">
        <v>43281</v>
      </c>
    </row>
    <row r="2265" spans="1:7" ht="36.75" customHeight="1" x14ac:dyDescent="0.25">
      <c r="A2265" s="7">
        <v>43230</v>
      </c>
      <c r="B2265" s="8" t="s">
        <v>1070</v>
      </c>
      <c r="C2265" s="9" t="s">
        <v>2157</v>
      </c>
      <c r="D2265" s="10" t="s">
        <v>1326</v>
      </c>
      <c r="E2265" s="11" t="s">
        <v>1203</v>
      </c>
      <c r="F2265" s="12">
        <v>213108</v>
      </c>
      <c r="G2265" s="13">
        <v>43281</v>
      </c>
    </row>
    <row r="2266" spans="1:7" ht="36.75" customHeight="1" x14ac:dyDescent="0.25">
      <c r="A2266" s="7">
        <v>43230</v>
      </c>
      <c r="B2266" s="8" t="s">
        <v>1071</v>
      </c>
      <c r="C2266" s="9" t="s">
        <v>2315</v>
      </c>
      <c r="D2266" s="10" t="s">
        <v>1331</v>
      </c>
      <c r="E2266" s="11" t="s">
        <v>1203</v>
      </c>
      <c r="F2266" s="12">
        <v>779966.84</v>
      </c>
      <c r="G2266" s="13">
        <v>43281</v>
      </c>
    </row>
    <row r="2267" spans="1:7" ht="36.75" customHeight="1" x14ac:dyDescent="0.25">
      <c r="A2267" s="7">
        <v>43230</v>
      </c>
      <c r="B2267" s="8" t="s">
        <v>1071</v>
      </c>
      <c r="C2267" s="9" t="s">
        <v>2316</v>
      </c>
      <c r="D2267" s="10" t="s">
        <v>1329</v>
      </c>
      <c r="E2267" s="11" t="s">
        <v>1203</v>
      </c>
      <c r="F2267" s="12">
        <v>808237.46</v>
      </c>
      <c r="G2267" s="13">
        <v>43281</v>
      </c>
    </row>
    <row r="2268" spans="1:7" ht="36.75" customHeight="1" x14ac:dyDescent="0.25">
      <c r="A2268" s="7">
        <v>43230</v>
      </c>
      <c r="B2268" s="8" t="s">
        <v>537</v>
      </c>
      <c r="C2268" s="9" t="s">
        <v>1483</v>
      </c>
      <c r="D2268" s="10" t="s">
        <v>1326</v>
      </c>
      <c r="E2268" s="11" t="s">
        <v>1203</v>
      </c>
      <c r="F2268" s="12">
        <v>884043.02</v>
      </c>
      <c r="G2268" s="13">
        <v>43281</v>
      </c>
    </row>
    <row r="2269" spans="1:7" ht="36.75" customHeight="1" x14ac:dyDescent="0.25">
      <c r="A2269" s="7">
        <v>43230</v>
      </c>
      <c r="B2269" s="8" t="s">
        <v>802</v>
      </c>
      <c r="C2269" s="9" t="s">
        <v>1526</v>
      </c>
      <c r="D2269" s="10" t="s">
        <v>1333</v>
      </c>
      <c r="E2269" s="11" t="s">
        <v>1203</v>
      </c>
      <c r="F2269" s="12">
        <v>700157.55</v>
      </c>
      <c r="G2269" s="13">
        <v>43281</v>
      </c>
    </row>
    <row r="2270" spans="1:7" ht="36.75" customHeight="1" x14ac:dyDescent="0.25">
      <c r="A2270" s="7">
        <v>43230</v>
      </c>
      <c r="B2270" s="8" t="s">
        <v>769</v>
      </c>
      <c r="C2270" s="9" t="s">
        <v>1554</v>
      </c>
      <c r="D2270" s="10" t="s">
        <v>1331</v>
      </c>
      <c r="E2270" s="11" t="s">
        <v>1203</v>
      </c>
      <c r="F2270" s="12">
        <v>239797.24</v>
      </c>
      <c r="G2270" s="13">
        <v>43281</v>
      </c>
    </row>
    <row r="2271" spans="1:7" ht="36.75" customHeight="1" x14ac:dyDescent="0.25">
      <c r="A2271" s="7">
        <v>43230</v>
      </c>
      <c r="B2271" s="8" t="s">
        <v>769</v>
      </c>
      <c r="C2271" s="9" t="s">
        <v>1564</v>
      </c>
      <c r="D2271" s="10" t="s">
        <v>1329</v>
      </c>
      <c r="E2271" s="11" t="s">
        <v>1203</v>
      </c>
      <c r="F2271" s="12">
        <v>239797.24</v>
      </c>
      <c r="G2271" s="13">
        <v>43281</v>
      </c>
    </row>
    <row r="2272" spans="1:7" ht="36.75" customHeight="1" x14ac:dyDescent="0.25">
      <c r="A2272" s="7">
        <v>43230</v>
      </c>
      <c r="B2272" s="8" t="s">
        <v>576</v>
      </c>
      <c r="C2272" s="9" t="s">
        <v>1495</v>
      </c>
      <c r="D2272" s="10" t="s">
        <v>1326</v>
      </c>
      <c r="E2272" s="11" t="s">
        <v>1203</v>
      </c>
      <c r="F2272" s="12">
        <v>1198864.6599999999</v>
      </c>
      <c r="G2272" s="13">
        <v>43281</v>
      </c>
    </row>
    <row r="2273" spans="1:7" ht="36.75" customHeight="1" x14ac:dyDescent="0.25">
      <c r="A2273" s="7">
        <v>43230</v>
      </c>
      <c r="B2273" s="8" t="s">
        <v>1072</v>
      </c>
      <c r="C2273" s="9" t="s">
        <v>1518</v>
      </c>
      <c r="D2273" s="10" t="s">
        <v>1326</v>
      </c>
      <c r="E2273" s="11" t="s">
        <v>1203</v>
      </c>
      <c r="F2273" s="12">
        <v>636178.12</v>
      </c>
      <c r="G2273" s="13">
        <v>43281</v>
      </c>
    </row>
    <row r="2274" spans="1:7" ht="36.75" customHeight="1" x14ac:dyDescent="0.25">
      <c r="A2274" s="7">
        <v>43230</v>
      </c>
      <c r="B2274" s="8" t="s">
        <v>568</v>
      </c>
      <c r="C2274" s="9" t="s">
        <v>2317</v>
      </c>
      <c r="D2274" s="10" t="s">
        <v>1326</v>
      </c>
      <c r="E2274" s="11" t="s">
        <v>1203</v>
      </c>
      <c r="F2274" s="12">
        <v>1195546.5</v>
      </c>
      <c r="G2274" s="13">
        <v>43281</v>
      </c>
    </row>
    <row r="2275" spans="1:7" ht="36.75" customHeight="1" x14ac:dyDescent="0.25">
      <c r="A2275" s="7">
        <v>43230</v>
      </c>
      <c r="B2275" s="8" t="s">
        <v>451</v>
      </c>
      <c r="C2275" s="9" t="s">
        <v>1605</v>
      </c>
      <c r="D2275" s="10" t="s">
        <v>1326</v>
      </c>
      <c r="E2275" s="11" t="s">
        <v>1203</v>
      </c>
      <c r="F2275" s="12">
        <v>876868.62</v>
      </c>
      <c r="G2275" s="13">
        <v>43281</v>
      </c>
    </row>
    <row r="2276" spans="1:7" ht="36.75" customHeight="1" x14ac:dyDescent="0.25">
      <c r="A2276" s="7">
        <v>43230</v>
      </c>
      <c r="B2276" s="8" t="s">
        <v>336</v>
      </c>
      <c r="C2276" s="9" t="s">
        <v>1633</v>
      </c>
      <c r="D2276" s="10" t="s">
        <v>1327</v>
      </c>
      <c r="E2276" s="11" t="s">
        <v>1203</v>
      </c>
      <c r="F2276" s="12">
        <v>698978.42</v>
      </c>
      <c r="G2276" s="13">
        <v>43281</v>
      </c>
    </row>
    <row r="2277" spans="1:7" ht="36.75" customHeight="1" x14ac:dyDescent="0.25">
      <c r="A2277" s="7">
        <v>43230</v>
      </c>
      <c r="B2277" s="8" t="s">
        <v>517</v>
      </c>
      <c r="C2277" s="9" t="s">
        <v>2157</v>
      </c>
      <c r="D2277" s="10" t="s">
        <v>1326</v>
      </c>
      <c r="E2277" s="11" t="s">
        <v>1203</v>
      </c>
      <c r="F2277" s="12">
        <v>4905503.08</v>
      </c>
      <c r="G2277" s="13">
        <v>43281</v>
      </c>
    </row>
    <row r="2278" spans="1:7" ht="36.75" customHeight="1" x14ac:dyDescent="0.25">
      <c r="A2278" s="7">
        <v>43230</v>
      </c>
      <c r="B2278" s="8" t="s">
        <v>340</v>
      </c>
      <c r="C2278" s="9" t="s">
        <v>2318</v>
      </c>
      <c r="D2278" s="10" t="s">
        <v>1326</v>
      </c>
      <c r="E2278" s="11" t="s">
        <v>1203</v>
      </c>
      <c r="F2278" s="12">
        <v>981415.44</v>
      </c>
      <c r="G2278" s="13">
        <v>43281</v>
      </c>
    </row>
    <row r="2279" spans="1:7" ht="36.75" customHeight="1" x14ac:dyDescent="0.25">
      <c r="A2279" s="7">
        <v>43230</v>
      </c>
      <c r="B2279" s="8" t="s">
        <v>368</v>
      </c>
      <c r="C2279" s="9" t="s">
        <v>1644</v>
      </c>
      <c r="D2279" s="10" t="s">
        <v>1326</v>
      </c>
      <c r="E2279" s="11" t="s">
        <v>1203</v>
      </c>
      <c r="F2279" s="12">
        <v>1391497.3</v>
      </c>
      <c r="G2279" s="13">
        <v>43281</v>
      </c>
    </row>
    <row r="2280" spans="1:7" ht="36.75" customHeight="1" x14ac:dyDescent="0.25">
      <c r="A2280" s="7">
        <v>43230</v>
      </c>
      <c r="B2280" s="8" t="s">
        <v>408</v>
      </c>
      <c r="C2280" s="9" t="s">
        <v>2319</v>
      </c>
      <c r="D2280" s="10" t="s">
        <v>1326</v>
      </c>
      <c r="E2280" s="11" t="s">
        <v>1203</v>
      </c>
      <c r="F2280" s="12">
        <v>1485825.32</v>
      </c>
      <c r="G2280" s="13">
        <v>43281</v>
      </c>
    </row>
    <row r="2281" spans="1:7" ht="36.75" customHeight="1" x14ac:dyDescent="0.25">
      <c r="A2281" s="7">
        <v>43230</v>
      </c>
      <c r="B2281" s="8" t="s">
        <v>1073</v>
      </c>
      <c r="C2281" s="9" t="s">
        <v>2157</v>
      </c>
      <c r="D2281" s="10" t="s">
        <v>1326</v>
      </c>
      <c r="E2281" s="11" t="s">
        <v>1203</v>
      </c>
      <c r="F2281" s="12">
        <v>682453</v>
      </c>
      <c r="G2281" s="13">
        <v>43281</v>
      </c>
    </row>
    <row r="2282" spans="1:7" ht="36.75" customHeight="1" x14ac:dyDescent="0.25">
      <c r="A2282" s="7">
        <v>43230</v>
      </c>
      <c r="B2282" s="8" t="s">
        <v>90</v>
      </c>
      <c r="C2282" s="9" t="s">
        <v>2157</v>
      </c>
      <c r="D2282" s="10" t="s">
        <v>1326</v>
      </c>
      <c r="E2282" s="11" t="s">
        <v>1203</v>
      </c>
      <c r="F2282" s="12">
        <v>1194537.6000000001</v>
      </c>
      <c r="G2282" s="13">
        <v>43281</v>
      </c>
    </row>
    <row r="2283" spans="1:7" ht="36.75" customHeight="1" x14ac:dyDescent="0.25">
      <c r="A2283" s="7">
        <v>43230</v>
      </c>
      <c r="B2283" s="8" t="s">
        <v>861</v>
      </c>
      <c r="C2283" s="9" t="s">
        <v>1482</v>
      </c>
      <c r="D2283" s="10" t="s">
        <v>1326</v>
      </c>
      <c r="E2283" s="11" t="s">
        <v>1203</v>
      </c>
      <c r="F2283" s="12">
        <v>269286.62</v>
      </c>
      <c r="G2283" s="13">
        <v>43281</v>
      </c>
    </row>
    <row r="2284" spans="1:7" ht="36.75" customHeight="1" x14ac:dyDescent="0.25">
      <c r="A2284" s="7">
        <v>43230</v>
      </c>
      <c r="B2284" s="8" t="s">
        <v>510</v>
      </c>
      <c r="C2284" s="9" t="s">
        <v>2320</v>
      </c>
      <c r="D2284" s="10" t="s">
        <v>1326</v>
      </c>
      <c r="E2284" s="11" t="s">
        <v>1203</v>
      </c>
      <c r="F2284" s="12">
        <v>952782.74</v>
      </c>
      <c r="G2284" s="13">
        <v>43281</v>
      </c>
    </row>
    <row r="2285" spans="1:7" ht="36.75" customHeight="1" x14ac:dyDescent="0.25">
      <c r="A2285" s="7">
        <v>43230</v>
      </c>
      <c r="B2285" s="8" t="s">
        <v>872</v>
      </c>
      <c r="C2285" s="9" t="s">
        <v>1512</v>
      </c>
      <c r="D2285" s="10" t="s">
        <v>1326</v>
      </c>
      <c r="E2285" s="11" t="s">
        <v>1203</v>
      </c>
      <c r="F2285" s="12">
        <v>650740.5</v>
      </c>
      <c r="G2285" s="13">
        <v>43281</v>
      </c>
    </row>
    <row r="2286" spans="1:7" ht="36.75" customHeight="1" x14ac:dyDescent="0.25">
      <c r="A2286" s="7">
        <v>43230</v>
      </c>
      <c r="B2286" s="8" t="s">
        <v>297</v>
      </c>
      <c r="C2286" s="9" t="s">
        <v>2157</v>
      </c>
      <c r="D2286" s="10" t="s">
        <v>1326</v>
      </c>
      <c r="E2286" s="11" t="s">
        <v>1203</v>
      </c>
      <c r="F2286" s="12">
        <v>2486564.44</v>
      </c>
      <c r="G2286" s="13">
        <v>43281</v>
      </c>
    </row>
    <row r="2287" spans="1:7" ht="36.75" customHeight="1" x14ac:dyDescent="0.25">
      <c r="A2287" s="7">
        <v>43230</v>
      </c>
      <c r="B2287" s="8" t="s">
        <v>1074</v>
      </c>
      <c r="C2287" s="9" t="s">
        <v>2321</v>
      </c>
      <c r="D2287" s="10" t="s">
        <v>1329</v>
      </c>
      <c r="E2287" s="11" t="s">
        <v>1203</v>
      </c>
      <c r="F2287" s="12">
        <v>686901.6</v>
      </c>
      <c r="G2287" s="13">
        <v>43281</v>
      </c>
    </row>
    <row r="2288" spans="1:7" ht="36.75" customHeight="1" x14ac:dyDescent="0.25">
      <c r="A2288" s="7">
        <v>43230</v>
      </c>
      <c r="B2288" s="8" t="s">
        <v>1074</v>
      </c>
      <c r="C2288" s="9" t="s">
        <v>2322</v>
      </c>
      <c r="D2288" s="10" t="s">
        <v>1326</v>
      </c>
      <c r="E2288" s="11" t="s">
        <v>1203</v>
      </c>
      <c r="F2288" s="12">
        <v>932223.6</v>
      </c>
      <c r="G2288" s="13">
        <v>43281</v>
      </c>
    </row>
    <row r="2289" spans="1:7" ht="36.75" customHeight="1" x14ac:dyDescent="0.25">
      <c r="A2289" s="7">
        <v>43230</v>
      </c>
      <c r="B2289" s="8" t="s">
        <v>1013</v>
      </c>
      <c r="C2289" s="9" t="s">
        <v>1512</v>
      </c>
      <c r="D2289" s="10" t="s">
        <v>1326</v>
      </c>
      <c r="E2289" s="11" t="s">
        <v>1203</v>
      </c>
      <c r="F2289" s="12">
        <v>321996.03999999998</v>
      </c>
      <c r="G2289" s="13">
        <v>43281</v>
      </c>
    </row>
    <row r="2290" spans="1:7" ht="36.75" customHeight="1" x14ac:dyDescent="0.25">
      <c r="A2290" s="7">
        <v>43230</v>
      </c>
      <c r="B2290" s="8" t="s">
        <v>291</v>
      </c>
      <c r="C2290" s="9" t="s">
        <v>1615</v>
      </c>
      <c r="D2290" s="10" t="s">
        <v>1326</v>
      </c>
      <c r="E2290" s="11" t="s">
        <v>1203</v>
      </c>
      <c r="F2290" s="12">
        <v>599645.31999999995</v>
      </c>
      <c r="G2290" s="13">
        <v>43281</v>
      </c>
    </row>
    <row r="2291" spans="1:7" ht="36.75" customHeight="1" x14ac:dyDescent="0.25">
      <c r="A2291" s="7">
        <v>43230</v>
      </c>
      <c r="B2291" s="8" t="s">
        <v>359</v>
      </c>
      <c r="C2291" s="9" t="s">
        <v>1535</v>
      </c>
      <c r="D2291" s="10" t="s">
        <v>1329</v>
      </c>
      <c r="E2291" s="11" t="s">
        <v>1203</v>
      </c>
      <c r="F2291" s="12">
        <v>1791578.66</v>
      </c>
      <c r="G2291" s="13">
        <v>43281</v>
      </c>
    </row>
    <row r="2292" spans="1:7" ht="36.75" customHeight="1" x14ac:dyDescent="0.25">
      <c r="A2292" s="7">
        <v>43230</v>
      </c>
      <c r="B2292" s="8" t="s">
        <v>359</v>
      </c>
      <c r="C2292" s="9" t="s">
        <v>1497</v>
      </c>
      <c r="D2292" s="10" t="s">
        <v>1326</v>
      </c>
      <c r="E2292" s="11" t="s">
        <v>1203</v>
      </c>
      <c r="F2292" s="12">
        <v>2104441.5</v>
      </c>
      <c r="G2292" s="13">
        <v>43281</v>
      </c>
    </row>
    <row r="2293" spans="1:7" ht="36.75" customHeight="1" x14ac:dyDescent="0.25">
      <c r="A2293" s="7">
        <v>43230</v>
      </c>
      <c r="B2293" s="8" t="s">
        <v>799</v>
      </c>
      <c r="C2293" s="9" t="s">
        <v>1495</v>
      </c>
      <c r="D2293" s="10" t="s">
        <v>1326</v>
      </c>
      <c r="E2293" s="11" t="s">
        <v>1203</v>
      </c>
      <c r="F2293" s="12">
        <v>483958.12</v>
      </c>
      <c r="G2293" s="13">
        <v>43281</v>
      </c>
    </row>
    <row r="2294" spans="1:7" ht="36.75" customHeight="1" x14ac:dyDescent="0.25">
      <c r="A2294" s="7">
        <v>43230</v>
      </c>
      <c r="B2294" s="8" t="s">
        <v>901</v>
      </c>
      <c r="C2294" s="9" t="s">
        <v>1470</v>
      </c>
      <c r="D2294" s="10" t="s">
        <v>1326</v>
      </c>
      <c r="E2294" s="11" t="s">
        <v>1203</v>
      </c>
      <c r="F2294" s="12">
        <v>649731.6</v>
      </c>
      <c r="G2294" s="13">
        <v>43281</v>
      </c>
    </row>
    <row r="2295" spans="1:7" ht="36.75" customHeight="1" x14ac:dyDescent="0.25">
      <c r="A2295" s="7">
        <v>43230</v>
      </c>
      <c r="B2295" s="8" t="s">
        <v>1075</v>
      </c>
      <c r="C2295" s="9" t="s">
        <v>2157</v>
      </c>
      <c r="D2295" s="10" t="s">
        <v>1326</v>
      </c>
      <c r="E2295" s="11" t="s">
        <v>1203</v>
      </c>
      <c r="F2295" s="12">
        <v>807374.88</v>
      </c>
      <c r="G2295" s="13">
        <v>43281</v>
      </c>
    </row>
    <row r="2296" spans="1:7" ht="36.75" customHeight="1" x14ac:dyDescent="0.25">
      <c r="A2296" s="7">
        <v>43230</v>
      </c>
      <c r="B2296" s="8" t="s">
        <v>693</v>
      </c>
      <c r="C2296" s="9" t="s">
        <v>1631</v>
      </c>
      <c r="D2296" s="10" t="s">
        <v>1334</v>
      </c>
      <c r="E2296" s="11" t="s">
        <v>1203</v>
      </c>
      <c r="F2296" s="12">
        <v>739081.33</v>
      </c>
      <c r="G2296" s="13">
        <v>43281</v>
      </c>
    </row>
    <row r="2297" spans="1:7" ht="36.75" customHeight="1" x14ac:dyDescent="0.25">
      <c r="A2297" s="7">
        <v>43230</v>
      </c>
      <c r="B2297" s="8" t="s">
        <v>256</v>
      </c>
      <c r="C2297" s="9" t="s">
        <v>2323</v>
      </c>
      <c r="D2297" s="10" t="s">
        <v>1326</v>
      </c>
      <c r="E2297" s="11" t="s">
        <v>1203</v>
      </c>
      <c r="F2297" s="12">
        <v>1187620.44</v>
      </c>
      <c r="G2297" s="13">
        <v>43281</v>
      </c>
    </row>
    <row r="2298" spans="1:7" ht="36.75" customHeight="1" x14ac:dyDescent="0.25">
      <c r="A2298" s="7">
        <v>43230</v>
      </c>
      <c r="B2298" s="8" t="s">
        <v>467</v>
      </c>
      <c r="C2298" s="9" t="s">
        <v>1463</v>
      </c>
      <c r="D2298" s="10" t="s">
        <v>1326</v>
      </c>
      <c r="E2298" s="11" t="s">
        <v>1203</v>
      </c>
      <c r="F2298" s="12">
        <v>739187.4</v>
      </c>
      <c r="G2298" s="13">
        <v>43281</v>
      </c>
    </row>
    <row r="2299" spans="1:7" ht="36.75" customHeight="1" x14ac:dyDescent="0.25">
      <c r="A2299" s="7">
        <v>43230</v>
      </c>
      <c r="B2299" s="8" t="s">
        <v>175</v>
      </c>
      <c r="C2299" s="9" t="s">
        <v>1554</v>
      </c>
      <c r="D2299" s="10" t="s">
        <v>1326</v>
      </c>
      <c r="E2299" s="11" t="s">
        <v>1203</v>
      </c>
      <c r="F2299" s="12">
        <v>335239.18</v>
      </c>
      <c r="G2299" s="13">
        <v>43281</v>
      </c>
    </row>
    <row r="2300" spans="1:7" ht="36.75" customHeight="1" x14ac:dyDescent="0.25">
      <c r="A2300" s="7">
        <v>43230</v>
      </c>
      <c r="B2300" s="8" t="s">
        <v>925</v>
      </c>
      <c r="C2300" s="9" t="s">
        <v>2157</v>
      </c>
      <c r="D2300" s="10" t="s">
        <v>1327</v>
      </c>
      <c r="E2300" s="11" t="s">
        <v>1203</v>
      </c>
      <c r="F2300" s="12">
        <v>1485715.4</v>
      </c>
      <c r="G2300" s="13">
        <v>43281</v>
      </c>
    </row>
    <row r="2301" spans="1:7" ht="36.75" customHeight="1" x14ac:dyDescent="0.25">
      <c r="A2301" s="7">
        <v>43230</v>
      </c>
      <c r="B2301" s="8" t="s">
        <v>218</v>
      </c>
      <c r="C2301" s="9" t="s">
        <v>2184</v>
      </c>
      <c r="D2301" s="10" t="s">
        <v>1326</v>
      </c>
      <c r="E2301" s="11" t="s">
        <v>1203</v>
      </c>
      <c r="F2301" s="12">
        <v>1058156.74</v>
      </c>
      <c r="G2301" s="13">
        <v>43281</v>
      </c>
    </row>
    <row r="2302" spans="1:7" ht="36.75" customHeight="1" x14ac:dyDescent="0.25">
      <c r="A2302" s="7">
        <v>43230</v>
      </c>
      <c r="B2302" s="8" t="s">
        <v>178</v>
      </c>
      <c r="C2302" s="9" t="s">
        <v>2324</v>
      </c>
      <c r="D2302" s="10" t="s">
        <v>1326</v>
      </c>
      <c r="E2302" s="11" t="s">
        <v>1203</v>
      </c>
      <c r="F2302" s="12">
        <v>1221066.3</v>
      </c>
      <c r="G2302" s="13">
        <v>43281</v>
      </c>
    </row>
    <row r="2303" spans="1:7" ht="36.75" customHeight="1" x14ac:dyDescent="0.25">
      <c r="A2303" s="7">
        <v>43230</v>
      </c>
      <c r="B2303" s="8" t="s">
        <v>1076</v>
      </c>
      <c r="C2303" s="9" t="s">
        <v>2184</v>
      </c>
      <c r="D2303" s="10" t="s">
        <v>1326</v>
      </c>
      <c r="E2303" s="11" t="s">
        <v>1203</v>
      </c>
      <c r="F2303" s="12">
        <v>1392116.8</v>
      </c>
      <c r="G2303" s="13">
        <v>43281</v>
      </c>
    </row>
    <row r="2304" spans="1:7" ht="36.75" customHeight="1" x14ac:dyDescent="0.25">
      <c r="A2304" s="7">
        <v>43230</v>
      </c>
      <c r="B2304" s="8" t="s">
        <v>838</v>
      </c>
      <c r="C2304" s="9" t="s">
        <v>2157</v>
      </c>
      <c r="D2304" s="10" t="s">
        <v>1326</v>
      </c>
      <c r="E2304" s="11" t="s">
        <v>1203</v>
      </c>
      <c r="F2304" s="12">
        <v>1104203.8799999999</v>
      </c>
      <c r="G2304" s="13">
        <v>43281</v>
      </c>
    </row>
    <row r="2305" spans="1:7" ht="36.75" customHeight="1" x14ac:dyDescent="0.25">
      <c r="A2305" s="7">
        <v>43230</v>
      </c>
      <c r="B2305" s="8" t="s">
        <v>79</v>
      </c>
      <c r="C2305" s="9" t="s">
        <v>1551</v>
      </c>
      <c r="D2305" s="10" t="s">
        <v>1326</v>
      </c>
      <c r="E2305" s="11" t="s">
        <v>1203</v>
      </c>
      <c r="F2305" s="12">
        <v>1610278.74</v>
      </c>
      <c r="G2305" s="13">
        <v>43281</v>
      </c>
    </row>
    <row r="2306" spans="1:7" ht="36.75" customHeight="1" x14ac:dyDescent="0.25">
      <c r="A2306" s="7">
        <v>43231</v>
      </c>
      <c r="B2306" s="8" t="s">
        <v>218</v>
      </c>
      <c r="C2306" s="9" t="s">
        <v>2157</v>
      </c>
      <c r="D2306" s="10" t="s">
        <v>1333</v>
      </c>
      <c r="E2306" s="11" t="s">
        <v>1203</v>
      </c>
      <c r="F2306" s="12">
        <v>713632.95</v>
      </c>
      <c r="G2306" s="13">
        <v>43281</v>
      </c>
    </row>
    <row r="2307" spans="1:7" ht="36.75" customHeight="1" x14ac:dyDescent="0.25">
      <c r="A2307" s="7">
        <v>43231</v>
      </c>
      <c r="B2307" s="8" t="s">
        <v>539</v>
      </c>
      <c r="C2307" s="9" t="s">
        <v>2157</v>
      </c>
      <c r="D2307" s="10" t="s">
        <v>1326</v>
      </c>
      <c r="E2307" s="11" t="s">
        <v>1203</v>
      </c>
      <c r="F2307" s="12">
        <v>759679.28</v>
      </c>
      <c r="G2307" s="13">
        <v>43281</v>
      </c>
    </row>
    <row r="2308" spans="1:7" ht="36.75" customHeight="1" x14ac:dyDescent="0.25">
      <c r="A2308" s="7">
        <v>43231</v>
      </c>
      <c r="B2308" s="8" t="s">
        <v>829</v>
      </c>
      <c r="C2308" s="9" t="s">
        <v>2325</v>
      </c>
      <c r="D2308" s="10" t="s">
        <v>1326</v>
      </c>
      <c r="E2308" s="11" t="s">
        <v>1203</v>
      </c>
      <c r="F2308" s="12">
        <v>633082.98</v>
      </c>
      <c r="G2308" s="13">
        <v>43281</v>
      </c>
    </row>
    <row r="2309" spans="1:7" ht="36.75" customHeight="1" x14ac:dyDescent="0.25">
      <c r="A2309" s="7">
        <v>43231</v>
      </c>
      <c r="B2309" s="8" t="s">
        <v>1077</v>
      </c>
      <c r="C2309" s="9" t="s">
        <v>1631</v>
      </c>
      <c r="D2309" s="10" t="s">
        <v>1332</v>
      </c>
      <c r="E2309" s="11" t="s">
        <v>1203</v>
      </c>
      <c r="F2309" s="12">
        <v>215373.6</v>
      </c>
      <c r="G2309" s="13">
        <v>43281</v>
      </c>
    </row>
    <row r="2310" spans="1:7" ht="36.75" customHeight="1" x14ac:dyDescent="0.25">
      <c r="A2310" s="7">
        <v>43231</v>
      </c>
      <c r="B2310" s="8" t="s">
        <v>1077</v>
      </c>
      <c r="C2310" s="9" t="s">
        <v>1904</v>
      </c>
      <c r="D2310" s="10" t="s">
        <v>1331</v>
      </c>
      <c r="E2310" s="11" t="s">
        <v>1203</v>
      </c>
      <c r="F2310" s="12">
        <v>338385.06</v>
      </c>
      <c r="G2310" s="13">
        <v>43281</v>
      </c>
    </row>
    <row r="2311" spans="1:7" ht="36.75" customHeight="1" x14ac:dyDescent="0.25">
      <c r="A2311" s="7">
        <v>43231</v>
      </c>
      <c r="B2311" s="8" t="s">
        <v>1077</v>
      </c>
      <c r="C2311" s="9" t="s">
        <v>1693</v>
      </c>
      <c r="D2311" s="10" t="s">
        <v>1329</v>
      </c>
      <c r="E2311" s="11" t="s">
        <v>1203</v>
      </c>
      <c r="F2311" s="12">
        <v>302765.58</v>
      </c>
      <c r="G2311" s="13">
        <v>43281</v>
      </c>
    </row>
    <row r="2312" spans="1:7" ht="36.75" customHeight="1" x14ac:dyDescent="0.25">
      <c r="A2312" s="7">
        <v>43231</v>
      </c>
      <c r="B2312" s="8" t="s">
        <v>1077</v>
      </c>
      <c r="C2312" s="9" t="s">
        <v>1693</v>
      </c>
      <c r="D2312" s="10" t="s">
        <v>1326</v>
      </c>
      <c r="E2312" s="11" t="s">
        <v>1203</v>
      </c>
      <c r="F2312" s="12">
        <v>331230.71999999997</v>
      </c>
      <c r="G2312" s="13">
        <v>43281</v>
      </c>
    </row>
    <row r="2313" spans="1:7" ht="36.75" customHeight="1" x14ac:dyDescent="0.25">
      <c r="A2313" s="7">
        <v>43231</v>
      </c>
      <c r="B2313" s="8" t="s">
        <v>982</v>
      </c>
      <c r="C2313" s="9" t="s">
        <v>2326</v>
      </c>
      <c r="D2313" s="10" t="s">
        <v>1328</v>
      </c>
      <c r="E2313" s="11" t="s">
        <v>1203</v>
      </c>
      <c r="F2313" s="12">
        <v>1269693.42</v>
      </c>
      <c r="G2313" s="13">
        <v>43281</v>
      </c>
    </row>
    <row r="2314" spans="1:7" ht="36.75" customHeight="1" x14ac:dyDescent="0.25">
      <c r="A2314" s="7">
        <v>43231</v>
      </c>
      <c r="B2314" s="8" t="s">
        <v>725</v>
      </c>
      <c r="C2314" s="9" t="s">
        <v>2327</v>
      </c>
      <c r="D2314" s="10" t="s">
        <v>1329</v>
      </c>
      <c r="E2314" s="11" t="s">
        <v>1203</v>
      </c>
      <c r="F2314" s="12">
        <v>918217</v>
      </c>
      <c r="G2314" s="13">
        <v>43281</v>
      </c>
    </row>
    <row r="2315" spans="1:7" ht="36.75" customHeight="1" x14ac:dyDescent="0.25">
      <c r="A2315" s="7">
        <v>43231</v>
      </c>
      <c r="B2315" s="8" t="s">
        <v>501</v>
      </c>
      <c r="C2315" s="9" t="s">
        <v>2328</v>
      </c>
      <c r="D2315" s="10" t="s">
        <v>1327</v>
      </c>
      <c r="E2315" s="11" t="s">
        <v>1203</v>
      </c>
      <c r="F2315" s="12">
        <v>1108275.1200000001</v>
      </c>
      <c r="G2315" s="13">
        <v>43281</v>
      </c>
    </row>
    <row r="2316" spans="1:7" ht="36.75" customHeight="1" x14ac:dyDescent="0.25">
      <c r="A2316" s="7">
        <v>43231</v>
      </c>
      <c r="B2316" s="8" t="s">
        <v>221</v>
      </c>
      <c r="C2316" s="9" t="s">
        <v>1473</v>
      </c>
      <c r="D2316" s="10" t="s">
        <v>1327</v>
      </c>
      <c r="E2316" s="11" t="s">
        <v>1203</v>
      </c>
      <c r="F2316" s="12">
        <v>693293.82</v>
      </c>
      <c r="G2316" s="13">
        <v>43281</v>
      </c>
    </row>
    <row r="2317" spans="1:7" ht="36.75" customHeight="1" x14ac:dyDescent="0.25">
      <c r="A2317" s="7">
        <v>43231</v>
      </c>
      <c r="B2317" s="8" t="s">
        <v>119</v>
      </c>
      <c r="C2317" s="9" t="s">
        <v>2157</v>
      </c>
      <c r="D2317" s="10" t="s">
        <v>1326</v>
      </c>
      <c r="E2317" s="11" t="s">
        <v>1203</v>
      </c>
      <c r="F2317" s="12">
        <v>382575.16</v>
      </c>
      <c r="G2317" s="13">
        <v>43281</v>
      </c>
    </row>
    <row r="2318" spans="1:7" ht="36.75" customHeight="1" x14ac:dyDescent="0.25">
      <c r="A2318" s="7">
        <v>43201</v>
      </c>
      <c r="B2318" s="8" t="s">
        <v>898</v>
      </c>
      <c r="C2318" s="9" t="s">
        <v>2157</v>
      </c>
      <c r="D2318" s="10" t="s">
        <v>1326</v>
      </c>
      <c r="E2318" s="11" t="s">
        <v>1203</v>
      </c>
      <c r="F2318" s="12">
        <v>771521.76</v>
      </c>
      <c r="G2318" s="13">
        <v>43281</v>
      </c>
    </row>
    <row r="2319" spans="1:7" ht="36.75" customHeight="1" x14ac:dyDescent="0.25">
      <c r="A2319" s="7">
        <v>43231</v>
      </c>
      <c r="B2319" s="8" t="s">
        <v>726</v>
      </c>
      <c r="C2319" s="9" t="s">
        <v>2157</v>
      </c>
      <c r="D2319" s="10" t="s">
        <v>1327</v>
      </c>
      <c r="E2319" s="11" t="s">
        <v>1203</v>
      </c>
      <c r="F2319" s="12">
        <v>638494.21</v>
      </c>
      <c r="G2319" s="13">
        <v>43281</v>
      </c>
    </row>
    <row r="2320" spans="1:7" ht="36.75" customHeight="1" x14ac:dyDescent="0.25">
      <c r="A2320" s="7">
        <v>43231</v>
      </c>
      <c r="B2320" s="8" t="s">
        <v>684</v>
      </c>
      <c r="C2320" s="9" t="s">
        <v>2329</v>
      </c>
      <c r="D2320" s="10" t="s">
        <v>1334</v>
      </c>
      <c r="E2320" s="11" t="s">
        <v>1203</v>
      </c>
      <c r="F2320" s="12">
        <v>923790.34</v>
      </c>
      <c r="G2320" s="13">
        <v>43281</v>
      </c>
    </row>
    <row r="2321" spans="1:7" ht="36.75" customHeight="1" x14ac:dyDescent="0.25">
      <c r="A2321" s="7">
        <v>43231</v>
      </c>
      <c r="B2321" s="8" t="s">
        <v>684</v>
      </c>
      <c r="C2321" s="9" t="s">
        <v>2330</v>
      </c>
      <c r="D2321" s="10" t="s">
        <v>1326</v>
      </c>
      <c r="E2321" s="11" t="s">
        <v>1203</v>
      </c>
      <c r="F2321" s="12">
        <v>770732.34</v>
      </c>
      <c r="G2321" s="13">
        <v>43281</v>
      </c>
    </row>
    <row r="2322" spans="1:7" ht="36.75" customHeight="1" x14ac:dyDescent="0.25">
      <c r="A2322" s="7">
        <v>43231</v>
      </c>
      <c r="B2322" s="8" t="s">
        <v>684</v>
      </c>
      <c r="C2322" s="9" t="s">
        <v>2331</v>
      </c>
      <c r="D2322" s="10" t="s">
        <v>1327</v>
      </c>
      <c r="E2322" s="11" t="s">
        <v>1203</v>
      </c>
      <c r="F2322" s="12">
        <v>482210.92</v>
      </c>
      <c r="G2322" s="13">
        <v>43281</v>
      </c>
    </row>
    <row r="2323" spans="1:7" ht="36.75" customHeight="1" x14ac:dyDescent="0.25">
      <c r="A2323" s="7">
        <v>43231</v>
      </c>
      <c r="B2323" s="8" t="s">
        <v>508</v>
      </c>
      <c r="C2323" s="9" t="s">
        <v>1605</v>
      </c>
      <c r="D2323" s="10" t="s">
        <v>1326</v>
      </c>
      <c r="E2323" s="11" t="s">
        <v>1203</v>
      </c>
      <c r="F2323" s="12">
        <v>992534.58</v>
      </c>
      <c r="G2323" s="13">
        <v>43281</v>
      </c>
    </row>
    <row r="2324" spans="1:7" ht="36.75" customHeight="1" x14ac:dyDescent="0.25">
      <c r="A2324" s="7">
        <v>43231</v>
      </c>
      <c r="B2324" s="8" t="s">
        <v>586</v>
      </c>
      <c r="C2324" s="9" t="s">
        <v>2332</v>
      </c>
      <c r="D2324" s="10" t="s">
        <v>1326</v>
      </c>
      <c r="E2324" s="11" t="s">
        <v>1203</v>
      </c>
      <c r="F2324" s="12">
        <v>1336187.1599999999</v>
      </c>
      <c r="G2324" s="13">
        <v>43281</v>
      </c>
    </row>
    <row r="2325" spans="1:7" ht="36.75" customHeight="1" x14ac:dyDescent="0.25">
      <c r="A2325" s="7">
        <v>43231</v>
      </c>
      <c r="B2325" s="8" t="s">
        <v>317</v>
      </c>
      <c r="C2325" s="9" t="s">
        <v>2333</v>
      </c>
      <c r="D2325" s="10" t="s">
        <v>1327</v>
      </c>
      <c r="E2325" s="11" t="s">
        <v>1203</v>
      </c>
      <c r="F2325" s="12">
        <v>499903.72</v>
      </c>
      <c r="G2325" s="13">
        <v>43281</v>
      </c>
    </row>
    <row r="2326" spans="1:7" ht="36.75" customHeight="1" x14ac:dyDescent="0.25">
      <c r="A2326" s="7">
        <v>43231</v>
      </c>
      <c r="B2326" s="8" t="s">
        <v>317</v>
      </c>
      <c r="C2326" s="9" t="s">
        <v>2334</v>
      </c>
      <c r="D2326" s="10" t="s">
        <v>1333</v>
      </c>
      <c r="E2326" s="11" t="s">
        <v>1203</v>
      </c>
      <c r="F2326" s="12">
        <v>454803.93</v>
      </c>
      <c r="G2326" s="13">
        <v>43281</v>
      </c>
    </row>
    <row r="2327" spans="1:7" ht="36.75" customHeight="1" x14ac:dyDescent="0.25">
      <c r="A2327" s="7">
        <v>43231</v>
      </c>
      <c r="B2327" s="8" t="s">
        <v>317</v>
      </c>
      <c r="C2327" s="9" t="s">
        <v>2335</v>
      </c>
      <c r="D2327" s="10" t="s">
        <v>1326</v>
      </c>
      <c r="E2327" s="11" t="s">
        <v>1203</v>
      </c>
      <c r="F2327" s="12">
        <v>266080.56</v>
      </c>
      <c r="G2327" s="13">
        <v>43281</v>
      </c>
    </row>
    <row r="2328" spans="1:7" ht="36.75" customHeight="1" x14ac:dyDescent="0.25">
      <c r="A2328" s="7">
        <v>43231</v>
      </c>
      <c r="B2328" s="8" t="s">
        <v>44</v>
      </c>
      <c r="C2328" s="9" t="s">
        <v>1615</v>
      </c>
      <c r="D2328" s="10" t="s">
        <v>1326</v>
      </c>
      <c r="E2328" s="11" t="s">
        <v>1203</v>
      </c>
      <c r="F2328" s="12">
        <v>567171.72</v>
      </c>
      <c r="G2328" s="13">
        <v>43281</v>
      </c>
    </row>
    <row r="2329" spans="1:7" ht="36.75" customHeight="1" x14ac:dyDescent="0.25">
      <c r="A2329" s="7">
        <v>43231</v>
      </c>
      <c r="B2329" s="8" t="s">
        <v>194</v>
      </c>
      <c r="C2329" s="9" t="s">
        <v>2157</v>
      </c>
      <c r="D2329" s="10" t="s">
        <v>1326</v>
      </c>
      <c r="E2329" s="11" t="s">
        <v>1203</v>
      </c>
      <c r="F2329" s="12">
        <v>804026.04</v>
      </c>
      <c r="G2329" s="13">
        <v>43281</v>
      </c>
    </row>
    <row r="2330" spans="1:7" ht="36.75" customHeight="1" x14ac:dyDescent="0.25">
      <c r="A2330" s="7">
        <v>43231</v>
      </c>
      <c r="B2330" s="8" t="s">
        <v>634</v>
      </c>
      <c r="C2330" s="9" t="s">
        <v>2336</v>
      </c>
      <c r="D2330" s="10" t="s">
        <v>1327</v>
      </c>
      <c r="E2330" s="11" t="s">
        <v>1203</v>
      </c>
      <c r="F2330" s="12">
        <v>717797.6</v>
      </c>
      <c r="G2330" s="13">
        <v>43281</v>
      </c>
    </row>
    <row r="2331" spans="1:7" ht="36.75" customHeight="1" x14ac:dyDescent="0.25">
      <c r="A2331" s="7">
        <v>43231</v>
      </c>
      <c r="B2331" s="8" t="s">
        <v>83</v>
      </c>
      <c r="C2331" s="9" t="s">
        <v>1470</v>
      </c>
      <c r="D2331" s="10" t="s">
        <v>1328</v>
      </c>
      <c r="E2331" s="11" t="s">
        <v>1203</v>
      </c>
      <c r="F2331" s="12">
        <v>386693.24</v>
      </c>
      <c r="G2331" s="13">
        <v>43281</v>
      </c>
    </row>
    <row r="2332" spans="1:7" ht="36.75" customHeight="1" x14ac:dyDescent="0.25">
      <c r="A2332" s="7">
        <v>43231</v>
      </c>
      <c r="B2332" s="8" t="s">
        <v>117</v>
      </c>
      <c r="C2332" s="9" t="s">
        <v>1514</v>
      </c>
      <c r="D2332" s="10" t="s">
        <v>1334</v>
      </c>
      <c r="E2332" s="11" t="s">
        <v>1203</v>
      </c>
      <c r="F2332" s="12">
        <v>204565.13</v>
      </c>
      <c r="G2332" s="13">
        <v>43281</v>
      </c>
    </row>
    <row r="2333" spans="1:7" ht="36.75" customHeight="1" x14ac:dyDescent="0.25">
      <c r="A2333" s="7">
        <v>43231</v>
      </c>
      <c r="B2333" s="8" t="s">
        <v>117</v>
      </c>
      <c r="C2333" s="9" t="s">
        <v>1677</v>
      </c>
      <c r="D2333" s="10" t="s">
        <v>1326</v>
      </c>
      <c r="E2333" s="11" t="s">
        <v>1203</v>
      </c>
      <c r="F2333" s="12">
        <v>967131.54</v>
      </c>
      <c r="G2333" s="13">
        <v>43281</v>
      </c>
    </row>
    <row r="2334" spans="1:7" ht="36.75" customHeight="1" x14ac:dyDescent="0.25">
      <c r="A2334" s="7">
        <v>43231</v>
      </c>
      <c r="B2334" s="8" t="s">
        <v>64</v>
      </c>
      <c r="C2334" s="9" t="s">
        <v>2157</v>
      </c>
      <c r="D2334" s="10" t="s">
        <v>1326</v>
      </c>
      <c r="E2334" s="11" t="s">
        <v>1203</v>
      </c>
      <c r="F2334" s="12">
        <v>2534334.2999999998</v>
      </c>
      <c r="G2334" s="13">
        <v>43281</v>
      </c>
    </row>
    <row r="2335" spans="1:7" ht="36.75" customHeight="1" x14ac:dyDescent="0.25">
      <c r="A2335" s="7">
        <v>43231</v>
      </c>
      <c r="B2335" s="8" t="s">
        <v>24</v>
      </c>
      <c r="C2335" s="9" t="s">
        <v>1546</v>
      </c>
      <c r="D2335" s="10" t="s">
        <v>1326</v>
      </c>
      <c r="E2335" s="11" t="s">
        <v>1203</v>
      </c>
      <c r="F2335" s="12">
        <v>537476.16</v>
      </c>
      <c r="G2335" s="13">
        <v>43281</v>
      </c>
    </row>
    <row r="2336" spans="1:7" ht="36.75" customHeight="1" x14ac:dyDescent="0.25">
      <c r="A2336" s="7">
        <v>43231</v>
      </c>
      <c r="B2336" s="8" t="s">
        <v>759</v>
      </c>
      <c r="C2336" s="9" t="s">
        <v>2157</v>
      </c>
      <c r="D2336" s="10" t="s">
        <v>1326</v>
      </c>
      <c r="E2336" s="11" t="s">
        <v>1203</v>
      </c>
      <c r="F2336" s="12">
        <v>1298543.98</v>
      </c>
      <c r="G2336" s="13">
        <v>43281</v>
      </c>
    </row>
    <row r="2337" spans="1:7" ht="36.75" customHeight="1" x14ac:dyDescent="0.25">
      <c r="A2337" s="7">
        <v>43231</v>
      </c>
      <c r="B2337" s="8" t="s">
        <v>521</v>
      </c>
      <c r="C2337" s="9" t="s">
        <v>2157</v>
      </c>
      <c r="D2337" s="10" t="s">
        <v>1327</v>
      </c>
      <c r="E2337" s="11" t="s">
        <v>1203</v>
      </c>
      <c r="F2337" s="12">
        <v>931503.35</v>
      </c>
      <c r="G2337" s="13">
        <v>43281</v>
      </c>
    </row>
    <row r="2338" spans="1:7" ht="36.75" customHeight="1" x14ac:dyDescent="0.25">
      <c r="A2338" s="7">
        <v>43231</v>
      </c>
      <c r="B2338" s="8" t="s">
        <v>655</v>
      </c>
      <c r="C2338" s="9" t="s">
        <v>2157</v>
      </c>
      <c r="D2338" s="10" t="s">
        <v>1326</v>
      </c>
      <c r="E2338" s="11" t="s">
        <v>1203</v>
      </c>
      <c r="F2338" s="12">
        <v>1147614.8999999999</v>
      </c>
      <c r="G2338" s="13">
        <v>43281</v>
      </c>
    </row>
    <row r="2339" spans="1:7" ht="36.75" customHeight="1" x14ac:dyDescent="0.25">
      <c r="A2339" s="7">
        <v>43231</v>
      </c>
      <c r="B2339" s="8" t="s">
        <v>1078</v>
      </c>
      <c r="C2339" s="9" t="s">
        <v>1610</v>
      </c>
      <c r="D2339" s="10" t="s">
        <v>1326</v>
      </c>
      <c r="E2339" s="11" t="s">
        <v>1203</v>
      </c>
      <c r="F2339" s="12">
        <v>1814129.64</v>
      </c>
      <c r="G2339" s="13">
        <v>43281</v>
      </c>
    </row>
    <row r="2340" spans="1:7" ht="36.75" customHeight="1" x14ac:dyDescent="0.25">
      <c r="A2340" s="7">
        <v>43231</v>
      </c>
      <c r="B2340" s="8" t="s">
        <v>132</v>
      </c>
      <c r="C2340" s="9" t="s">
        <v>2337</v>
      </c>
      <c r="D2340" s="10" t="s">
        <v>1333</v>
      </c>
      <c r="E2340" s="11" t="s">
        <v>1203</v>
      </c>
      <c r="F2340" s="12">
        <v>475404.6</v>
      </c>
      <c r="G2340" s="13">
        <v>43281</v>
      </c>
    </row>
    <row r="2341" spans="1:7" ht="36.75" customHeight="1" x14ac:dyDescent="0.25">
      <c r="A2341" s="7">
        <v>43231</v>
      </c>
      <c r="B2341" s="8" t="s">
        <v>1037</v>
      </c>
      <c r="C2341" s="9" t="s">
        <v>2157</v>
      </c>
      <c r="D2341" s="10" t="s">
        <v>1327</v>
      </c>
      <c r="E2341" s="11" t="s">
        <v>1203</v>
      </c>
      <c r="F2341" s="12">
        <v>990682.07</v>
      </c>
      <c r="G2341" s="13">
        <v>43281</v>
      </c>
    </row>
    <row r="2342" spans="1:7" ht="36.75" customHeight="1" x14ac:dyDescent="0.25">
      <c r="A2342" s="7">
        <v>43231</v>
      </c>
      <c r="B2342" s="8" t="s">
        <v>685</v>
      </c>
      <c r="C2342" s="9" t="s">
        <v>2157</v>
      </c>
      <c r="D2342" s="10" t="s">
        <v>1327</v>
      </c>
      <c r="E2342" s="11" t="s">
        <v>1203</v>
      </c>
      <c r="F2342" s="12">
        <v>1019376.12</v>
      </c>
      <c r="G2342" s="13">
        <v>43281</v>
      </c>
    </row>
    <row r="2343" spans="1:7" ht="36.75" customHeight="1" x14ac:dyDescent="0.25">
      <c r="A2343" s="7">
        <v>43231</v>
      </c>
      <c r="B2343" s="8" t="s">
        <v>809</v>
      </c>
      <c r="C2343" s="9" t="s">
        <v>2338</v>
      </c>
      <c r="D2343" s="10" t="s">
        <v>1326</v>
      </c>
      <c r="E2343" s="11" t="s">
        <v>1203</v>
      </c>
      <c r="F2343" s="12">
        <v>1123376.52</v>
      </c>
      <c r="G2343" s="13">
        <v>43281</v>
      </c>
    </row>
    <row r="2344" spans="1:7" ht="36.75" customHeight="1" x14ac:dyDescent="0.25">
      <c r="A2344" s="7">
        <v>43231</v>
      </c>
      <c r="B2344" s="8" t="s">
        <v>347</v>
      </c>
      <c r="C2344" s="9" t="s">
        <v>1541</v>
      </c>
      <c r="D2344" s="10" t="s">
        <v>1327</v>
      </c>
      <c r="E2344" s="11" t="s">
        <v>1203</v>
      </c>
      <c r="F2344" s="12">
        <v>1101567.79</v>
      </c>
      <c r="G2344" s="13">
        <v>43281</v>
      </c>
    </row>
    <row r="2345" spans="1:7" ht="36.75" customHeight="1" x14ac:dyDescent="0.25">
      <c r="A2345" s="7">
        <v>43231</v>
      </c>
      <c r="B2345" s="8" t="s">
        <v>415</v>
      </c>
      <c r="C2345" s="9" t="s">
        <v>2157</v>
      </c>
      <c r="D2345" s="10" t="s">
        <v>1326</v>
      </c>
      <c r="E2345" s="11" t="s">
        <v>1203</v>
      </c>
      <c r="F2345" s="12">
        <v>1096158.6399999999</v>
      </c>
      <c r="G2345" s="13">
        <v>43281</v>
      </c>
    </row>
    <row r="2346" spans="1:7" ht="36.75" customHeight="1" x14ac:dyDescent="0.25">
      <c r="A2346" s="7">
        <v>43231</v>
      </c>
      <c r="B2346" s="8" t="s">
        <v>125</v>
      </c>
      <c r="C2346" s="9" t="s">
        <v>1786</v>
      </c>
      <c r="D2346" s="10" t="s">
        <v>1326</v>
      </c>
      <c r="E2346" s="11" t="s">
        <v>1203</v>
      </c>
      <c r="F2346" s="12">
        <v>2557704.2799999998</v>
      </c>
      <c r="G2346" s="13">
        <v>43281</v>
      </c>
    </row>
    <row r="2347" spans="1:7" ht="36.75" customHeight="1" x14ac:dyDescent="0.25">
      <c r="A2347" s="7">
        <v>43231</v>
      </c>
      <c r="B2347" s="8" t="s">
        <v>870</v>
      </c>
      <c r="C2347" s="9" t="s">
        <v>2300</v>
      </c>
      <c r="D2347" s="10" t="s">
        <v>1326</v>
      </c>
      <c r="E2347" s="11" t="s">
        <v>1203</v>
      </c>
      <c r="F2347" s="12">
        <v>1185541.28</v>
      </c>
      <c r="G2347" s="13">
        <v>43281</v>
      </c>
    </row>
    <row r="2348" spans="1:7" ht="36.75" customHeight="1" x14ac:dyDescent="0.25">
      <c r="A2348" s="7">
        <v>43231</v>
      </c>
      <c r="B2348" s="8" t="s">
        <v>1079</v>
      </c>
      <c r="C2348" s="9" t="s">
        <v>2339</v>
      </c>
      <c r="D2348" s="10" t="s">
        <v>1341</v>
      </c>
      <c r="E2348" s="11" t="s">
        <v>1203</v>
      </c>
      <c r="F2348" s="12">
        <v>442049.19</v>
      </c>
      <c r="G2348" s="13">
        <v>43281</v>
      </c>
    </row>
    <row r="2349" spans="1:7" ht="36.75" customHeight="1" x14ac:dyDescent="0.25">
      <c r="A2349" s="7">
        <v>43231</v>
      </c>
      <c r="B2349" s="8" t="s">
        <v>1079</v>
      </c>
      <c r="C2349" s="9" t="s">
        <v>2340</v>
      </c>
      <c r="D2349" s="10" t="s">
        <v>1328</v>
      </c>
      <c r="E2349" s="11" t="s">
        <v>1203</v>
      </c>
      <c r="F2349" s="12">
        <v>374298.49</v>
      </c>
      <c r="G2349" s="13">
        <v>43281</v>
      </c>
    </row>
    <row r="2350" spans="1:7" ht="36.75" customHeight="1" x14ac:dyDescent="0.25">
      <c r="A2350" s="7">
        <v>43231</v>
      </c>
      <c r="B2350" s="8" t="s">
        <v>1079</v>
      </c>
      <c r="C2350" s="9" t="s">
        <v>2341</v>
      </c>
      <c r="D2350" s="10" t="s">
        <v>1327</v>
      </c>
      <c r="E2350" s="11" t="s">
        <v>1203</v>
      </c>
      <c r="F2350" s="12">
        <v>447604.42</v>
      </c>
      <c r="G2350" s="13">
        <v>43281</v>
      </c>
    </row>
    <row r="2351" spans="1:7" ht="36.75" customHeight="1" x14ac:dyDescent="0.25">
      <c r="A2351" s="7">
        <v>43231</v>
      </c>
      <c r="B2351" s="8" t="s">
        <v>698</v>
      </c>
      <c r="C2351" s="9" t="s">
        <v>2342</v>
      </c>
      <c r="D2351" s="10" t="s">
        <v>1327</v>
      </c>
      <c r="E2351" s="11" t="s">
        <v>1203</v>
      </c>
      <c r="F2351" s="12">
        <v>1475722.16</v>
      </c>
      <c r="G2351" s="13">
        <v>43281</v>
      </c>
    </row>
    <row r="2352" spans="1:7" ht="36.75" customHeight="1" x14ac:dyDescent="0.25">
      <c r="A2352" s="7">
        <v>43231</v>
      </c>
      <c r="B2352" s="8" t="s">
        <v>557</v>
      </c>
      <c r="C2352" s="9" t="s">
        <v>2343</v>
      </c>
      <c r="D2352" s="10" t="s">
        <v>1329</v>
      </c>
      <c r="E2352" s="11" t="s">
        <v>1203</v>
      </c>
      <c r="F2352" s="12">
        <v>815138.1</v>
      </c>
      <c r="G2352" s="13">
        <v>43281</v>
      </c>
    </row>
    <row r="2353" spans="1:7" ht="36.75" customHeight="1" x14ac:dyDescent="0.25">
      <c r="A2353" s="7">
        <v>43231</v>
      </c>
      <c r="B2353" s="8" t="s">
        <v>1080</v>
      </c>
      <c r="C2353" s="9" t="s">
        <v>1534</v>
      </c>
      <c r="D2353" s="10" t="s">
        <v>1331</v>
      </c>
      <c r="E2353" s="11" t="s">
        <v>1203</v>
      </c>
      <c r="F2353" s="12">
        <v>1338920.04</v>
      </c>
      <c r="G2353" s="13">
        <v>43281</v>
      </c>
    </row>
    <row r="2354" spans="1:7" ht="36.75" customHeight="1" x14ac:dyDescent="0.25">
      <c r="A2354" s="7">
        <v>43231</v>
      </c>
      <c r="B2354" s="8" t="s">
        <v>1080</v>
      </c>
      <c r="C2354" s="9" t="s">
        <v>1464</v>
      </c>
      <c r="D2354" s="10" t="s">
        <v>1329</v>
      </c>
      <c r="E2354" s="11" t="s">
        <v>1203</v>
      </c>
      <c r="F2354" s="12">
        <v>1139462.28</v>
      </c>
      <c r="G2354" s="13">
        <v>43281</v>
      </c>
    </row>
    <row r="2355" spans="1:7" ht="36.75" customHeight="1" x14ac:dyDescent="0.25">
      <c r="A2355" s="7">
        <v>43234</v>
      </c>
      <c r="B2355" s="8" t="s">
        <v>179</v>
      </c>
      <c r="C2355" s="9" t="s">
        <v>1512</v>
      </c>
      <c r="D2355" s="10" t="s">
        <v>1326</v>
      </c>
      <c r="E2355" s="11" t="s">
        <v>1203</v>
      </c>
      <c r="F2355" s="12">
        <v>595180.19999999995</v>
      </c>
      <c r="G2355" s="13">
        <v>43281</v>
      </c>
    </row>
    <row r="2356" spans="1:7" ht="36.75" customHeight="1" x14ac:dyDescent="0.25">
      <c r="A2356" s="7">
        <v>43234</v>
      </c>
      <c r="B2356" s="8" t="s">
        <v>1081</v>
      </c>
      <c r="C2356" s="9" t="s">
        <v>2344</v>
      </c>
      <c r="D2356" s="10" t="s">
        <v>1349</v>
      </c>
      <c r="E2356" s="11" t="s">
        <v>1203</v>
      </c>
      <c r="F2356" s="12">
        <v>57521.55</v>
      </c>
      <c r="G2356" s="13">
        <v>43281</v>
      </c>
    </row>
    <row r="2357" spans="1:7" ht="36.75" customHeight="1" x14ac:dyDescent="0.25">
      <c r="A2357" s="7">
        <v>43234</v>
      </c>
      <c r="B2357" s="8" t="s">
        <v>1081</v>
      </c>
      <c r="C2357" s="9" t="s">
        <v>2345</v>
      </c>
      <c r="D2357" s="10" t="s">
        <v>1350</v>
      </c>
      <c r="E2357" s="11" t="s">
        <v>1203</v>
      </c>
      <c r="F2357" s="12">
        <v>204344.67</v>
      </c>
      <c r="G2357" s="13">
        <v>43281</v>
      </c>
    </row>
    <row r="2358" spans="1:7" ht="36.75" customHeight="1" x14ac:dyDescent="0.25">
      <c r="A2358" s="7">
        <v>43234</v>
      </c>
      <c r="B2358" s="8" t="s">
        <v>1081</v>
      </c>
      <c r="C2358" s="9" t="s">
        <v>2346</v>
      </c>
      <c r="D2358" s="10" t="s">
        <v>1351</v>
      </c>
      <c r="E2358" s="11" t="s">
        <v>1203</v>
      </c>
      <c r="F2358" s="12">
        <v>338741.15</v>
      </c>
      <c r="G2358" s="13">
        <v>43281</v>
      </c>
    </row>
    <row r="2359" spans="1:7" ht="36.75" customHeight="1" x14ac:dyDescent="0.25">
      <c r="A2359" s="7">
        <v>43234</v>
      </c>
      <c r="B2359" s="8" t="s">
        <v>1081</v>
      </c>
      <c r="C2359" s="9" t="s">
        <v>2347</v>
      </c>
      <c r="D2359" s="10" t="s">
        <v>1352</v>
      </c>
      <c r="E2359" s="11" t="s">
        <v>1203</v>
      </c>
      <c r="F2359" s="12">
        <v>323163.65999999997</v>
      </c>
      <c r="G2359" s="13">
        <v>43281</v>
      </c>
    </row>
    <row r="2360" spans="1:7" ht="36.75" customHeight="1" x14ac:dyDescent="0.25">
      <c r="A2360" s="7">
        <v>43234</v>
      </c>
      <c r="B2360" s="8" t="s">
        <v>1081</v>
      </c>
      <c r="C2360" s="9" t="s">
        <v>2348</v>
      </c>
      <c r="D2360" s="10" t="s">
        <v>1353</v>
      </c>
      <c r="E2360" s="11" t="s">
        <v>1203</v>
      </c>
      <c r="F2360" s="12">
        <v>218016.16</v>
      </c>
      <c r="G2360" s="13">
        <v>43281</v>
      </c>
    </row>
    <row r="2361" spans="1:7" ht="36.75" customHeight="1" x14ac:dyDescent="0.25">
      <c r="A2361" s="7">
        <v>43234</v>
      </c>
      <c r="B2361" s="8" t="s">
        <v>1081</v>
      </c>
      <c r="C2361" s="9" t="s">
        <v>2349</v>
      </c>
      <c r="D2361" s="10" t="s">
        <v>1340</v>
      </c>
      <c r="E2361" s="11" t="s">
        <v>1203</v>
      </c>
      <c r="F2361" s="12">
        <v>241180.53</v>
      </c>
      <c r="G2361" s="13">
        <v>43281</v>
      </c>
    </row>
    <row r="2362" spans="1:7" ht="36.75" customHeight="1" x14ac:dyDescent="0.25">
      <c r="A2362" s="7">
        <v>43234</v>
      </c>
      <c r="B2362" s="8" t="s">
        <v>1081</v>
      </c>
      <c r="C2362" s="9" t="s">
        <v>2350</v>
      </c>
      <c r="D2362" s="10" t="s">
        <v>1341</v>
      </c>
      <c r="E2362" s="11" t="s">
        <v>1203</v>
      </c>
      <c r="F2362" s="12">
        <v>271564.12</v>
      </c>
      <c r="G2362" s="13">
        <v>43281</v>
      </c>
    </row>
    <row r="2363" spans="1:7" ht="36.75" customHeight="1" x14ac:dyDescent="0.25">
      <c r="A2363" s="7">
        <v>43234</v>
      </c>
      <c r="B2363" s="8" t="s">
        <v>1081</v>
      </c>
      <c r="C2363" s="9" t="s">
        <v>2351</v>
      </c>
      <c r="D2363" s="10" t="s">
        <v>1328</v>
      </c>
      <c r="E2363" s="11" t="s">
        <v>1203</v>
      </c>
      <c r="F2363" s="12">
        <v>322214.94</v>
      </c>
      <c r="G2363" s="13">
        <v>43281</v>
      </c>
    </row>
    <row r="2364" spans="1:7" ht="36.75" customHeight="1" x14ac:dyDescent="0.25">
      <c r="A2364" s="7">
        <v>43234</v>
      </c>
      <c r="B2364" s="8" t="s">
        <v>639</v>
      </c>
      <c r="C2364" s="9" t="s">
        <v>2352</v>
      </c>
      <c r="D2364" s="10" t="s">
        <v>1326</v>
      </c>
      <c r="E2364" s="11" t="s">
        <v>1203</v>
      </c>
      <c r="F2364" s="12">
        <v>2182945.7200000002</v>
      </c>
      <c r="G2364" s="13">
        <v>43281</v>
      </c>
    </row>
    <row r="2365" spans="1:7" ht="36.75" customHeight="1" x14ac:dyDescent="0.25">
      <c r="A2365" s="7">
        <v>43234</v>
      </c>
      <c r="B2365" s="8" t="s">
        <v>826</v>
      </c>
      <c r="C2365" s="9" t="s">
        <v>2353</v>
      </c>
      <c r="D2365" s="10" t="s">
        <v>1326</v>
      </c>
      <c r="E2365" s="11" t="s">
        <v>1203</v>
      </c>
      <c r="F2365" s="12">
        <v>854063.94</v>
      </c>
      <c r="G2365" s="13">
        <v>43281</v>
      </c>
    </row>
    <row r="2366" spans="1:7" ht="36.75" customHeight="1" x14ac:dyDescent="0.25">
      <c r="A2366" s="7">
        <v>43234</v>
      </c>
      <c r="B2366" s="8" t="s">
        <v>502</v>
      </c>
      <c r="C2366" s="9" t="s">
        <v>1497</v>
      </c>
      <c r="D2366" s="10" t="s">
        <v>1326</v>
      </c>
      <c r="E2366" s="11" t="s">
        <v>1203</v>
      </c>
      <c r="F2366" s="12">
        <v>938994.44</v>
      </c>
      <c r="G2366" s="13">
        <v>43281</v>
      </c>
    </row>
    <row r="2367" spans="1:7" ht="36.75" customHeight="1" x14ac:dyDescent="0.25">
      <c r="A2367" s="7">
        <v>43234</v>
      </c>
      <c r="B2367" s="8" t="s">
        <v>890</v>
      </c>
      <c r="C2367" s="9" t="s">
        <v>1497</v>
      </c>
      <c r="D2367" s="10" t="s">
        <v>1326</v>
      </c>
      <c r="E2367" s="11" t="s">
        <v>1203</v>
      </c>
      <c r="F2367" s="12">
        <v>938994.44</v>
      </c>
      <c r="G2367" s="13">
        <v>43281</v>
      </c>
    </row>
    <row r="2368" spans="1:7" ht="36.75" customHeight="1" x14ac:dyDescent="0.25">
      <c r="A2368" s="7">
        <v>43234</v>
      </c>
      <c r="B2368" s="8" t="s">
        <v>659</v>
      </c>
      <c r="C2368" s="9" t="s">
        <v>2354</v>
      </c>
      <c r="D2368" s="10" t="s">
        <v>1328</v>
      </c>
      <c r="E2368" s="11" t="s">
        <v>1203</v>
      </c>
      <c r="F2368" s="12">
        <v>1316772.4099999999</v>
      </c>
      <c r="G2368" s="13">
        <v>43281</v>
      </c>
    </row>
    <row r="2369" spans="1:7" ht="36.75" customHeight="1" x14ac:dyDescent="0.25">
      <c r="A2369" s="7">
        <v>43234</v>
      </c>
      <c r="B2369" s="8" t="s">
        <v>523</v>
      </c>
      <c r="C2369" s="9" t="s">
        <v>1495</v>
      </c>
      <c r="D2369" s="10" t="s">
        <v>1326</v>
      </c>
      <c r="E2369" s="11" t="s">
        <v>1203</v>
      </c>
      <c r="F2369" s="12">
        <v>866689.94</v>
      </c>
      <c r="G2369" s="13">
        <v>43281</v>
      </c>
    </row>
    <row r="2370" spans="1:7" ht="36.75" customHeight="1" x14ac:dyDescent="0.25">
      <c r="A2370" s="7">
        <v>43234</v>
      </c>
      <c r="B2370" s="8" t="s">
        <v>784</v>
      </c>
      <c r="C2370" s="9" t="s">
        <v>1460</v>
      </c>
      <c r="D2370" s="10" t="s">
        <v>1326</v>
      </c>
      <c r="E2370" s="11" t="s">
        <v>1203</v>
      </c>
      <c r="F2370" s="12">
        <v>532668.52</v>
      </c>
      <c r="G2370" s="13">
        <v>43281</v>
      </c>
    </row>
    <row r="2371" spans="1:7" ht="36.75" customHeight="1" x14ac:dyDescent="0.25">
      <c r="A2371" s="7">
        <v>43234</v>
      </c>
      <c r="B2371" s="8" t="s">
        <v>160</v>
      </c>
      <c r="C2371" s="9" t="s">
        <v>2157</v>
      </c>
      <c r="D2371" s="10" t="s">
        <v>1329</v>
      </c>
      <c r="E2371" s="11" t="s">
        <v>1203</v>
      </c>
      <c r="F2371" s="12">
        <v>1094228.1599999999</v>
      </c>
      <c r="G2371" s="13">
        <v>43281</v>
      </c>
    </row>
    <row r="2372" spans="1:7" ht="36.75" customHeight="1" x14ac:dyDescent="0.25">
      <c r="A2372" s="7">
        <v>43234</v>
      </c>
      <c r="B2372" s="8" t="s">
        <v>160</v>
      </c>
      <c r="C2372" s="9" t="s">
        <v>2184</v>
      </c>
      <c r="D2372" s="10" t="s">
        <v>1326</v>
      </c>
      <c r="E2372" s="11" t="s">
        <v>1203</v>
      </c>
      <c r="F2372" s="12">
        <v>1299395.94</v>
      </c>
      <c r="G2372" s="13">
        <v>43281</v>
      </c>
    </row>
    <row r="2373" spans="1:7" ht="36.75" customHeight="1" x14ac:dyDescent="0.25">
      <c r="A2373" s="7">
        <v>43234</v>
      </c>
      <c r="B2373" s="8" t="s">
        <v>456</v>
      </c>
      <c r="C2373" s="9" t="s">
        <v>1553</v>
      </c>
      <c r="D2373" s="10" t="s">
        <v>1326</v>
      </c>
      <c r="E2373" s="11" t="s">
        <v>1203</v>
      </c>
      <c r="F2373" s="12">
        <v>284397.7</v>
      </c>
      <c r="G2373" s="13">
        <v>43281</v>
      </c>
    </row>
    <row r="2374" spans="1:7" ht="36.75" customHeight="1" x14ac:dyDescent="0.25">
      <c r="A2374" s="7">
        <v>43234</v>
      </c>
      <c r="B2374" s="8" t="s">
        <v>272</v>
      </c>
      <c r="C2374" s="9" t="s">
        <v>2355</v>
      </c>
      <c r="D2374" s="10" t="s">
        <v>1326</v>
      </c>
      <c r="E2374" s="11" t="s">
        <v>1203</v>
      </c>
      <c r="F2374" s="12">
        <v>1155190.5</v>
      </c>
      <c r="G2374" s="13">
        <v>43281</v>
      </c>
    </row>
    <row r="2375" spans="1:7" ht="36.75" customHeight="1" x14ac:dyDescent="0.25">
      <c r="A2375" s="7">
        <v>43234</v>
      </c>
      <c r="B2375" s="8" t="s">
        <v>337</v>
      </c>
      <c r="C2375" s="9" t="s">
        <v>2356</v>
      </c>
      <c r="D2375" s="10" t="s">
        <v>1329</v>
      </c>
      <c r="E2375" s="11" t="s">
        <v>1203</v>
      </c>
      <c r="F2375" s="12">
        <v>577365.61</v>
      </c>
      <c r="G2375" s="13">
        <v>43281</v>
      </c>
    </row>
    <row r="2376" spans="1:7" ht="36.75" customHeight="1" x14ac:dyDescent="0.25">
      <c r="A2376" s="7">
        <v>43234</v>
      </c>
      <c r="B2376" s="8" t="s">
        <v>914</v>
      </c>
      <c r="C2376" s="9" t="s">
        <v>1494</v>
      </c>
      <c r="D2376" s="10" t="s">
        <v>1328</v>
      </c>
      <c r="E2376" s="11" t="s">
        <v>1203</v>
      </c>
      <c r="F2376" s="12">
        <v>1600182.88</v>
      </c>
      <c r="G2376" s="13">
        <v>43281</v>
      </c>
    </row>
    <row r="2377" spans="1:7" ht="36.75" customHeight="1" x14ac:dyDescent="0.25">
      <c r="A2377" s="7">
        <v>43234</v>
      </c>
      <c r="B2377" s="8" t="s">
        <v>914</v>
      </c>
      <c r="C2377" s="9" t="s">
        <v>1494</v>
      </c>
      <c r="D2377" s="10" t="s">
        <v>1327</v>
      </c>
      <c r="E2377" s="11" t="s">
        <v>1203</v>
      </c>
      <c r="F2377" s="12">
        <v>1892569.97</v>
      </c>
      <c r="G2377" s="13">
        <v>43281</v>
      </c>
    </row>
    <row r="2378" spans="1:7" ht="36.75" customHeight="1" x14ac:dyDescent="0.25">
      <c r="A2378" s="7">
        <v>43234</v>
      </c>
      <c r="B2378" s="8" t="s">
        <v>1082</v>
      </c>
      <c r="C2378" s="9" t="s">
        <v>2157</v>
      </c>
      <c r="D2378" s="10" t="s">
        <v>1326</v>
      </c>
      <c r="E2378" s="11" t="s">
        <v>1203</v>
      </c>
      <c r="F2378" s="12">
        <v>387417.59999999998</v>
      </c>
      <c r="G2378" s="13">
        <v>43281</v>
      </c>
    </row>
    <row r="2379" spans="1:7" ht="36.75" customHeight="1" x14ac:dyDescent="0.25">
      <c r="A2379" s="7">
        <v>43234</v>
      </c>
      <c r="B2379" s="8" t="s">
        <v>266</v>
      </c>
      <c r="C2379" s="9" t="s">
        <v>1677</v>
      </c>
      <c r="D2379" s="10" t="s">
        <v>1326</v>
      </c>
      <c r="E2379" s="11" t="s">
        <v>1203</v>
      </c>
      <c r="F2379" s="12">
        <v>2034166</v>
      </c>
      <c r="G2379" s="13">
        <v>43281</v>
      </c>
    </row>
    <row r="2380" spans="1:7" ht="36.75" customHeight="1" x14ac:dyDescent="0.25">
      <c r="A2380" s="7">
        <v>43235</v>
      </c>
      <c r="B2380" s="8" t="s">
        <v>678</v>
      </c>
      <c r="C2380" s="9" t="s">
        <v>2064</v>
      </c>
      <c r="D2380" s="10" t="s">
        <v>1327</v>
      </c>
      <c r="E2380" s="11" t="s">
        <v>1203</v>
      </c>
      <c r="F2380" s="12">
        <v>1535650.12</v>
      </c>
      <c r="G2380" s="13">
        <v>43281</v>
      </c>
    </row>
    <row r="2381" spans="1:7" ht="36.75" customHeight="1" x14ac:dyDescent="0.25">
      <c r="A2381" s="7">
        <v>43235</v>
      </c>
      <c r="B2381" s="8" t="s">
        <v>127</v>
      </c>
      <c r="C2381" s="9" t="s">
        <v>1465</v>
      </c>
      <c r="D2381" s="10" t="s">
        <v>1326</v>
      </c>
      <c r="E2381" s="11" t="s">
        <v>1203</v>
      </c>
      <c r="F2381" s="12">
        <v>718000.5</v>
      </c>
      <c r="G2381" s="13">
        <v>43281</v>
      </c>
    </row>
    <row r="2382" spans="1:7" ht="36.75" customHeight="1" x14ac:dyDescent="0.25">
      <c r="A2382" s="7">
        <v>43235</v>
      </c>
      <c r="B2382" s="8" t="s">
        <v>55</v>
      </c>
      <c r="C2382" s="9" t="s">
        <v>2357</v>
      </c>
      <c r="D2382" s="10" t="s">
        <v>1327</v>
      </c>
      <c r="E2382" s="11" t="s">
        <v>1203</v>
      </c>
      <c r="F2382" s="12">
        <v>1185425.27</v>
      </c>
      <c r="G2382" s="13">
        <v>43281</v>
      </c>
    </row>
    <row r="2383" spans="1:7" ht="36.75" customHeight="1" x14ac:dyDescent="0.25">
      <c r="A2383" s="7">
        <v>43235</v>
      </c>
      <c r="B2383" s="8" t="s">
        <v>730</v>
      </c>
      <c r="C2383" s="9" t="s">
        <v>1708</v>
      </c>
      <c r="D2383" s="10" t="s">
        <v>1327</v>
      </c>
      <c r="E2383" s="11" t="s">
        <v>1203</v>
      </c>
      <c r="F2383" s="12">
        <v>904509.52</v>
      </c>
      <c r="G2383" s="13">
        <v>43281</v>
      </c>
    </row>
    <row r="2384" spans="1:7" ht="36.75" customHeight="1" x14ac:dyDescent="0.25">
      <c r="A2384" s="7">
        <v>43235</v>
      </c>
      <c r="B2384" s="8" t="s">
        <v>591</v>
      </c>
      <c r="C2384" s="9" t="s">
        <v>2358</v>
      </c>
      <c r="D2384" s="10" t="s">
        <v>1331</v>
      </c>
      <c r="E2384" s="11" t="s">
        <v>1203</v>
      </c>
      <c r="F2384" s="12">
        <v>181243.28</v>
      </c>
      <c r="G2384" s="13">
        <v>43281</v>
      </c>
    </row>
    <row r="2385" spans="1:7" ht="36.75" customHeight="1" x14ac:dyDescent="0.25">
      <c r="A2385" s="7">
        <v>43235</v>
      </c>
      <c r="B2385" s="8" t="s">
        <v>591</v>
      </c>
      <c r="C2385" s="9" t="s">
        <v>2359</v>
      </c>
      <c r="D2385" s="10" t="s">
        <v>1329</v>
      </c>
      <c r="E2385" s="11" t="s">
        <v>1203</v>
      </c>
      <c r="F2385" s="12">
        <v>655713.02</v>
      </c>
      <c r="G2385" s="13">
        <v>43281</v>
      </c>
    </row>
    <row r="2386" spans="1:7" ht="36.75" customHeight="1" x14ac:dyDescent="0.25">
      <c r="A2386" s="7">
        <v>43235</v>
      </c>
      <c r="B2386" s="8" t="s">
        <v>591</v>
      </c>
      <c r="C2386" s="9" t="s">
        <v>2360</v>
      </c>
      <c r="D2386" s="10" t="s">
        <v>1343</v>
      </c>
      <c r="E2386" s="11" t="s">
        <v>1203</v>
      </c>
      <c r="F2386" s="12">
        <v>320576.67</v>
      </c>
      <c r="G2386" s="13">
        <v>43281</v>
      </c>
    </row>
    <row r="2387" spans="1:7" ht="36.75" customHeight="1" x14ac:dyDescent="0.25">
      <c r="A2387" s="7">
        <v>43235</v>
      </c>
      <c r="B2387" s="8" t="s">
        <v>591</v>
      </c>
      <c r="C2387" s="9" t="s">
        <v>2361</v>
      </c>
      <c r="D2387" s="10" t="s">
        <v>1342</v>
      </c>
      <c r="E2387" s="11" t="s">
        <v>1203</v>
      </c>
      <c r="F2387" s="12">
        <v>240432.5</v>
      </c>
      <c r="G2387" s="13">
        <v>43281</v>
      </c>
    </row>
    <row r="2388" spans="1:7" ht="36.75" customHeight="1" x14ac:dyDescent="0.25">
      <c r="A2388" s="7">
        <v>43235</v>
      </c>
      <c r="B2388" s="8" t="s">
        <v>100</v>
      </c>
      <c r="C2388" s="9" t="s">
        <v>2362</v>
      </c>
      <c r="D2388" s="10" t="s">
        <v>1326</v>
      </c>
      <c r="E2388" s="11" t="s">
        <v>1203</v>
      </c>
      <c r="F2388" s="12">
        <v>276888.18</v>
      </c>
      <c r="G2388" s="13">
        <v>43281</v>
      </c>
    </row>
    <row r="2389" spans="1:7" ht="36.75" customHeight="1" x14ac:dyDescent="0.25">
      <c r="A2389" s="7">
        <v>43235</v>
      </c>
      <c r="B2389" s="8" t="s">
        <v>637</v>
      </c>
      <c r="C2389" s="9" t="s">
        <v>2157</v>
      </c>
      <c r="D2389" s="10" t="s">
        <v>1326</v>
      </c>
      <c r="E2389" s="11" t="s">
        <v>1203</v>
      </c>
      <c r="F2389" s="12">
        <v>1505469.96</v>
      </c>
      <c r="G2389" s="13">
        <v>43281</v>
      </c>
    </row>
    <row r="2390" spans="1:7" ht="36.75" customHeight="1" x14ac:dyDescent="0.25">
      <c r="A2390" s="7">
        <v>43235</v>
      </c>
      <c r="B2390" s="8" t="s">
        <v>1083</v>
      </c>
      <c r="C2390" s="9" t="s">
        <v>1946</v>
      </c>
      <c r="D2390" s="10" t="s">
        <v>1326</v>
      </c>
      <c r="E2390" s="11" t="s">
        <v>1203</v>
      </c>
      <c r="F2390" s="12">
        <v>1679240.3</v>
      </c>
      <c r="G2390" s="13">
        <v>43281</v>
      </c>
    </row>
    <row r="2391" spans="1:7" ht="36.75" customHeight="1" x14ac:dyDescent="0.25">
      <c r="A2391" s="7">
        <v>43235</v>
      </c>
      <c r="B2391" s="8" t="s">
        <v>795</v>
      </c>
      <c r="C2391" s="9" t="s">
        <v>2157</v>
      </c>
      <c r="D2391" s="10" t="s">
        <v>1326</v>
      </c>
      <c r="E2391" s="11" t="s">
        <v>1203</v>
      </c>
      <c r="F2391" s="12">
        <v>808236.28</v>
      </c>
      <c r="G2391" s="13">
        <v>43281</v>
      </c>
    </row>
    <row r="2392" spans="1:7" ht="36.75" customHeight="1" x14ac:dyDescent="0.25">
      <c r="A2392" s="7">
        <v>43235</v>
      </c>
      <c r="B2392" s="8" t="s">
        <v>808</v>
      </c>
      <c r="C2392" s="9" t="s">
        <v>2363</v>
      </c>
      <c r="D2392" s="10" t="s">
        <v>1326</v>
      </c>
      <c r="E2392" s="11" t="s">
        <v>1203</v>
      </c>
      <c r="F2392" s="12">
        <v>526072.31999999995</v>
      </c>
      <c r="G2392" s="13">
        <v>43281</v>
      </c>
    </row>
    <row r="2393" spans="1:7" ht="36.75" customHeight="1" x14ac:dyDescent="0.25">
      <c r="A2393" s="7">
        <v>43235</v>
      </c>
      <c r="B2393" s="8" t="s">
        <v>676</v>
      </c>
      <c r="C2393" s="9" t="s">
        <v>2157</v>
      </c>
      <c r="D2393" s="10" t="s">
        <v>1333</v>
      </c>
      <c r="E2393" s="11" t="s">
        <v>1203</v>
      </c>
      <c r="F2393" s="12">
        <v>1689970.16</v>
      </c>
      <c r="G2393" s="13">
        <v>43281</v>
      </c>
    </row>
    <row r="2394" spans="1:7" ht="36.75" customHeight="1" x14ac:dyDescent="0.25">
      <c r="A2394" s="7">
        <v>43235</v>
      </c>
      <c r="B2394" s="8" t="s">
        <v>77</v>
      </c>
      <c r="C2394" s="9" t="s">
        <v>1528</v>
      </c>
      <c r="D2394" s="10" t="s">
        <v>1326</v>
      </c>
      <c r="E2394" s="11" t="s">
        <v>1203</v>
      </c>
      <c r="F2394" s="12">
        <v>560098.80000000005</v>
      </c>
      <c r="G2394" s="13">
        <v>43281</v>
      </c>
    </row>
    <row r="2395" spans="1:7" ht="36.75" customHeight="1" x14ac:dyDescent="0.25">
      <c r="A2395" s="7">
        <v>43235</v>
      </c>
      <c r="B2395" s="8" t="s">
        <v>676</v>
      </c>
      <c r="C2395" s="9" t="s">
        <v>2184</v>
      </c>
      <c r="D2395" s="10" t="s">
        <v>1327</v>
      </c>
      <c r="E2395" s="11" t="s">
        <v>1203</v>
      </c>
      <c r="F2395" s="12">
        <v>4901076.62</v>
      </c>
      <c r="G2395" s="13">
        <v>43281</v>
      </c>
    </row>
    <row r="2396" spans="1:7" ht="36.75" customHeight="1" x14ac:dyDescent="0.25">
      <c r="A2396" s="7">
        <v>43235</v>
      </c>
      <c r="B2396" s="8" t="s">
        <v>460</v>
      </c>
      <c r="C2396" s="9" t="s">
        <v>1471</v>
      </c>
      <c r="D2396" s="10" t="s">
        <v>1327</v>
      </c>
      <c r="E2396" s="11" t="s">
        <v>1203</v>
      </c>
      <c r="F2396" s="12">
        <v>260695.76</v>
      </c>
      <c r="G2396" s="13">
        <v>43281</v>
      </c>
    </row>
    <row r="2397" spans="1:7" ht="36.75" customHeight="1" x14ac:dyDescent="0.25">
      <c r="A2397" s="7">
        <v>43235</v>
      </c>
      <c r="B2397" s="8" t="s">
        <v>893</v>
      </c>
      <c r="C2397" s="9" t="s">
        <v>1727</v>
      </c>
      <c r="D2397" s="10" t="s">
        <v>1326</v>
      </c>
      <c r="E2397" s="11" t="s">
        <v>1203</v>
      </c>
      <c r="F2397" s="12">
        <v>947999.02</v>
      </c>
      <c r="G2397" s="13">
        <v>43281</v>
      </c>
    </row>
    <row r="2398" spans="1:7" ht="36.75" customHeight="1" x14ac:dyDescent="0.25">
      <c r="A2398" s="7">
        <v>43235</v>
      </c>
      <c r="B2398" s="8" t="s">
        <v>624</v>
      </c>
      <c r="C2398" s="9" t="s">
        <v>2157</v>
      </c>
      <c r="D2398" s="10" t="s">
        <v>1354</v>
      </c>
      <c r="E2398" s="11" t="s">
        <v>1203</v>
      </c>
      <c r="F2398" s="12">
        <v>5862018.75</v>
      </c>
      <c r="G2398" s="13">
        <v>43281</v>
      </c>
    </row>
    <row r="2399" spans="1:7" ht="36.75" customHeight="1" x14ac:dyDescent="0.25">
      <c r="A2399" s="7">
        <v>43235</v>
      </c>
      <c r="B2399" s="8" t="s">
        <v>776</v>
      </c>
      <c r="C2399" s="9" t="s">
        <v>1810</v>
      </c>
      <c r="D2399" s="10" t="s">
        <v>1327</v>
      </c>
      <c r="E2399" s="11" t="s">
        <v>1203</v>
      </c>
      <c r="F2399" s="12">
        <v>776971.13</v>
      </c>
      <c r="G2399" s="13">
        <v>43281</v>
      </c>
    </row>
    <row r="2400" spans="1:7" ht="36.75" customHeight="1" x14ac:dyDescent="0.25">
      <c r="A2400" s="7">
        <v>43235</v>
      </c>
      <c r="B2400" s="8" t="s">
        <v>776</v>
      </c>
      <c r="C2400" s="9" t="s">
        <v>1836</v>
      </c>
      <c r="D2400" s="10" t="s">
        <v>1334</v>
      </c>
      <c r="E2400" s="11" t="s">
        <v>1203</v>
      </c>
      <c r="F2400" s="12">
        <v>436897.53</v>
      </c>
      <c r="G2400" s="13">
        <v>43281</v>
      </c>
    </row>
    <row r="2401" spans="1:7" ht="36.75" customHeight="1" x14ac:dyDescent="0.25">
      <c r="A2401" s="7">
        <v>43235</v>
      </c>
      <c r="B2401" s="8" t="s">
        <v>516</v>
      </c>
      <c r="C2401" s="9" t="s">
        <v>1491</v>
      </c>
      <c r="D2401" s="10" t="s">
        <v>1326</v>
      </c>
      <c r="E2401" s="11" t="s">
        <v>1203</v>
      </c>
      <c r="F2401" s="12">
        <v>1011913.72</v>
      </c>
      <c r="G2401" s="13">
        <v>43281</v>
      </c>
    </row>
    <row r="2402" spans="1:7" ht="36.75" customHeight="1" x14ac:dyDescent="0.25">
      <c r="A2402" s="7">
        <v>43236</v>
      </c>
      <c r="B2402" s="8" t="s">
        <v>899</v>
      </c>
      <c r="C2402" s="9" t="s">
        <v>1459</v>
      </c>
      <c r="D2402" s="10" t="s">
        <v>1327</v>
      </c>
      <c r="E2402" s="11" t="s">
        <v>1203</v>
      </c>
      <c r="F2402" s="12">
        <v>393630.26</v>
      </c>
      <c r="G2402" s="13">
        <v>43281</v>
      </c>
    </row>
    <row r="2403" spans="1:7" ht="36.75" customHeight="1" x14ac:dyDescent="0.25">
      <c r="A2403" s="7">
        <v>43236</v>
      </c>
      <c r="B2403" s="8" t="s">
        <v>303</v>
      </c>
      <c r="C2403" s="9" t="s">
        <v>2364</v>
      </c>
      <c r="D2403" s="10" t="s">
        <v>1326</v>
      </c>
      <c r="E2403" s="11" t="s">
        <v>1203</v>
      </c>
      <c r="F2403" s="12">
        <v>760433.3</v>
      </c>
      <c r="G2403" s="13">
        <v>43281</v>
      </c>
    </row>
    <row r="2404" spans="1:7" ht="36.75" customHeight="1" x14ac:dyDescent="0.25">
      <c r="A2404" s="7">
        <v>43236</v>
      </c>
      <c r="B2404" s="8" t="s">
        <v>310</v>
      </c>
      <c r="C2404" s="9" t="s">
        <v>1830</v>
      </c>
      <c r="D2404" s="10" t="s">
        <v>1326</v>
      </c>
      <c r="E2404" s="11" t="s">
        <v>1203</v>
      </c>
      <c r="F2404" s="12">
        <v>977965.12</v>
      </c>
      <c r="G2404" s="13">
        <v>43281</v>
      </c>
    </row>
    <row r="2405" spans="1:7" ht="36.75" customHeight="1" x14ac:dyDescent="0.25">
      <c r="A2405" s="7">
        <v>43236</v>
      </c>
      <c r="B2405" s="8" t="s">
        <v>835</v>
      </c>
      <c r="C2405" s="9" t="s">
        <v>2365</v>
      </c>
      <c r="D2405" s="10" t="s">
        <v>1326</v>
      </c>
      <c r="E2405" s="11" t="s">
        <v>1203</v>
      </c>
      <c r="F2405" s="12">
        <v>711274.5</v>
      </c>
      <c r="G2405" s="13">
        <v>43281</v>
      </c>
    </row>
    <row r="2406" spans="1:7" ht="36.75" customHeight="1" x14ac:dyDescent="0.25">
      <c r="A2406" s="7">
        <v>43236</v>
      </c>
      <c r="B2406" s="8" t="s">
        <v>652</v>
      </c>
      <c r="C2406" s="9" t="s">
        <v>2157</v>
      </c>
      <c r="D2406" s="10" t="s">
        <v>1327</v>
      </c>
      <c r="E2406" s="11" t="s">
        <v>1203</v>
      </c>
      <c r="F2406" s="12">
        <v>697574.45</v>
      </c>
      <c r="G2406" s="13">
        <v>43281</v>
      </c>
    </row>
    <row r="2407" spans="1:7" ht="36.75" customHeight="1" x14ac:dyDescent="0.25">
      <c r="A2407" s="7">
        <v>43236</v>
      </c>
      <c r="B2407" s="8" t="s">
        <v>771</v>
      </c>
      <c r="C2407" s="9" t="s">
        <v>1568</v>
      </c>
      <c r="D2407" s="10" t="s">
        <v>1326</v>
      </c>
      <c r="E2407" s="11" t="s">
        <v>1203</v>
      </c>
      <c r="F2407" s="12">
        <v>1544092.54</v>
      </c>
      <c r="G2407" s="13">
        <v>43281</v>
      </c>
    </row>
    <row r="2408" spans="1:7" ht="36.75" customHeight="1" x14ac:dyDescent="0.25">
      <c r="A2408" s="7">
        <v>43236</v>
      </c>
      <c r="B2408" s="8" t="s">
        <v>713</v>
      </c>
      <c r="C2408" s="9" t="s">
        <v>2157</v>
      </c>
      <c r="D2408" s="10" t="s">
        <v>1327</v>
      </c>
      <c r="E2408" s="11" t="s">
        <v>1203</v>
      </c>
      <c r="F2408" s="12">
        <v>885205.91</v>
      </c>
      <c r="G2408" s="13">
        <v>43281</v>
      </c>
    </row>
    <row r="2409" spans="1:7" ht="36.75" customHeight="1" x14ac:dyDescent="0.25">
      <c r="A2409" s="7">
        <v>43236</v>
      </c>
      <c r="B2409" s="8" t="s">
        <v>226</v>
      </c>
      <c r="C2409" s="9" t="s">
        <v>2366</v>
      </c>
      <c r="D2409" s="10" t="s">
        <v>1327</v>
      </c>
      <c r="E2409" s="11" t="s">
        <v>1203</v>
      </c>
      <c r="F2409" s="12">
        <v>925417.04</v>
      </c>
      <c r="G2409" s="13">
        <v>43281</v>
      </c>
    </row>
    <row r="2410" spans="1:7" ht="36.75" customHeight="1" x14ac:dyDescent="0.25">
      <c r="A2410" s="7">
        <v>43236</v>
      </c>
      <c r="B2410" s="8" t="s">
        <v>1033</v>
      </c>
      <c r="C2410" s="9" t="s">
        <v>2157</v>
      </c>
      <c r="D2410" s="10" t="s">
        <v>1327</v>
      </c>
      <c r="E2410" s="11" t="s">
        <v>1203</v>
      </c>
      <c r="F2410" s="12">
        <v>628281.24</v>
      </c>
      <c r="G2410" s="13">
        <v>43281</v>
      </c>
    </row>
    <row r="2411" spans="1:7" ht="36.75" customHeight="1" x14ac:dyDescent="0.25">
      <c r="A2411" s="7">
        <v>43236</v>
      </c>
      <c r="B2411" s="8" t="s">
        <v>527</v>
      </c>
      <c r="C2411" s="9" t="s">
        <v>1460</v>
      </c>
      <c r="D2411" s="10" t="s">
        <v>1326</v>
      </c>
      <c r="E2411" s="11" t="s">
        <v>1203</v>
      </c>
      <c r="F2411" s="12">
        <v>937688.18</v>
      </c>
      <c r="G2411" s="13">
        <v>43281</v>
      </c>
    </row>
    <row r="2412" spans="1:7" ht="36.75" customHeight="1" x14ac:dyDescent="0.25">
      <c r="A2412" s="7">
        <v>43236</v>
      </c>
      <c r="B2412" s="8" t="s">
        <v>486</v>
      </c>
      <c r="C2412" s="9" t="s">
        <v>2087</v>
      </c>
      <c r="D2412" s="10" t="s">
        <v>1333</v>
      </c>
      <c r="E2412" s="11" t="s">
        <v>1203</v>
      </c>
      <c r="F2412" s="12">
        <v>334782.63</v>
      </c>
      <c r="G2412" s="13">
        <v>43281</v>
      </c>
    </row>
    <row r="2413" spans="1:7" ht="36.75" customHeight="1" x14ac:dyDescent="0.25">
      <c r="A2413" s="7">
        <v>43236</v>
      </c>
      <c r="B2413" s="8" t="s">
        <v>1084</v>
      </c>
      <c r="C2413" s="9" t="s">
        <v>2367</v>
      </c>
      <c r="D2413" s="10" t="s">
        <v>1326</v>
      </c>
      <c r="E2413" s="11" t="s">
        <v>1203</v>
      </c>
      <c r="F2413" s="12">
        <v>940115.44</v>
      </c>
      <c r="G2413" s="13">
        <v>43281</v>
      </c>
    </row>
    <row r="2414" spans="1:7" ht="36.75" customHeight="1" x14ac:dyDescent="0.25">
      <c r="A2414" s="7">
        <v>43236</v>
      </c>
      <c r="B2414" s="8" t="s">
        <v>441</v>
      </c>
      <c r="C2414" s="9" t="s">
        <v>1467</v>
      </c>
      <c r="D2414" s="10" t="s">
        <v>1326</v>
      </c>
      <c r="E2414" s="11" t="s">
        <v>1203</v>
      </c>
      <c r="F2414" s="12">
        <v>792761.76</v>
      </c>
      <c r="G2414" s="13">
        <v>43281</v>
      </c>
    </row>
    <row r="2415" spans="1:7" ht="36.75" customHeight="1" x14ac:dyDescent="0.25">
      <c r="A2415" s="7">
        <v>43236</v>
      </c>
      <c r="B2415" s="8" t="s">
        <v>441</v>
      </c>
      <c r="C2415" s="9" t="s">
        <v>1468</v>
      </c>
      <c r="D2415" s="10" t="s">
        <v>1333</v>
      </c>
      <c r="E2415" s="11" t="s">
        <v>1203</v>
      </c>
      <c r="F2415" s="12">
        <v>584612.48</v>
      </c>
      <c r="G2415" s="13">
        <v>43281</v>
      </c>
    </row>
    <row r="2416" spans="1:7" ht="36.75" customHeight="1" x14ac:dyDescent="0.25">
      <c r="A2416" s="7">
        <v>43236</v>
      </c>
      <c r="B2416" s="8" t="s">
        <v>1085</v>
      </c>
      <c r="C2416" s="9" t="s">
        <v>1463</v>
      </c>
      <c r="D2416" s="10" t="s">
        <v>1326</v>
      </c>
      <c r="E2416" s="11" t="s">
        <v>1203</v>
      </c>
      <c r="F2416" s="12">
        <v>213108</v>
      </c>
      <c r="G2416" s="13">
        <v>43281</v>
      </c>
    </row>
    <row r="2417" spans="1:7" ht="36.75" customHeight="1" x14ac:dyDescent="0.25">
      <c r="A2417" s="7">
        <v>43237</v>
      </c>
      <c r="B2417" s="8" t="s">
        <v>504</v>
      </c>
      <c r="C2417" s="9" t="s">
        <v>1903</v>
      </c>
      <c r="D2417" s="10" t="s">
        <v>1326</v>
      </c>
      <c r="E2417" s="11" t="s">
        <v>1203</v>
      </c>
      <c r="F2417" s="12">
        <v>1147630.24</v>
      </c>
      <c r="G2417" s="13">
        <v>43281</v>
      </c>
    </row>
    <row r="2418" spans="1:7" ht="36.75" customHeight="1" x14ac:dyDescent="0.25">
      <c r="A2418" s="7">
        <v>43237</v>
      </c>
      <c r="B2418" s="8" t="s">
        <v>1086</v>
      </c>
      <c r="C2418" s="9" t="s">
        <v>2368</v>
      </c>
      <c r="D2418" s="10" t="s">
        <v>1329</v>
      </c>
      <c r="E2418" s="11" t="s">
        <v>1203</v>
      </c>
      <c r="F2418" s="12">
        <v>1142983.3999999999</v>
      </c>
      <c r="G2418" s="13">
        <v>43281</v>
      </c>
    </row>
    <row r="2419" spans="1:7" ht="36.75" customHeight="1" x14ac:dyDescent="0.25">
      <c r="A2419" s="7">
        <v>43237</v>
      </c>
      <c r="B2419" s="8" t="s">
        <v>1086</v>
      </c>
      <c r="C2419" s="9" t="s">
        <v>2369</v>
      </c>
      <c r="D2419" s="10" t="s">
        <v>1326</v>
      </c>
      <c r="E2419" s="11" t="s">
        <v>1203</v>
      </c>
      <c r="F2419" s="12">
        <v>1407511.08</v>
      </c>
      <c r="G2419" s="13">
        <v>43281</v>
      </c>
    </row>
    <row r="2420" spans="1:7" ht="36.75" customHeight="1" x14ac:dyDescent="0.25">
      <c r="A2420" s="7">
        <v>43237</v>
      </c>
      <c r="B2420" s="8" t="s">
        <v>686</v>
      </c>
      <c r="C2420" s="9" t="s">
        <v>2157</v>
      </c>
      <c r="D2420" s="10" t="s">
        <v>1326</v>
      </c>
      <c r="E2420" s="11" t="s">
        <v>1203</v>
      </c>
      <c r="F2420" s="12">
        <v>1589734.94</v>
      </c>
      <c r="G2420" s="13">
        <v>43281</v>
      </c>
    </row>
    <row r="2421" spans="1:7" ht="36.75" customHeight="1" x14ac:dyDescent="0.25">
      <c r="A2421" s="7">
        <v>43237</v>
      </c>
      <c r="B2421" s="8" t="s">
        <v>251</v>
      </c>
      <c r="C2421" s="9" t="s">
        <v>1762</v>
      </c>
      <c r="D2421" s="10" t="s">
        <v>1326</v>
      </c>
      <c r="E2421" s="11" t="s">
        <v>1203</v>
      </c>
      <c r="F2421" s="12">
        <v>625624.19999999995</v>
      </c>
      <c r="G2421" s="13">
        <v>43281</v>
      </c>
    </row>
    <row r="2422" spans="1:7" ht="36.75" customHeight="1" x14ac:dyDescent="0.25">
      <c r="A2422" s="7">
        <v>43237</v>
      </c>
      <c r="B2422" s="8" t="s">
        <v>241</v>
      </c>
      <c r="C2422" s="9" t="s">
        <v>1496</v>
      </c>
      <c r="D2422" s="10" t="s">
        <v>1326</v>
      </c>
      <c r="E2422" s="11" t="s">
        <v>1203</v>
      </c>
      <c r="F2422" s="12">
        <v>912776.02</v>
      </c>
      <c r="G2422" s="13">
        <v>43281</v>
      </c>
    </row>
    <row r="2423" spans="1:7" ht="36.75" customHeight="1" x14ac:dyDescent="0.25">
      <c r="A2423" s="7">
        <v>43237</v>
      </c>
      <c r="B2423" s="8" t="s">
        <v>655</v>
      </c>
      <c r="C2423" s="9" t="s">
        <v>2184</v>
      </c>
      <c r="D2423" s="10" t="s">
        <v>1326</v>
      </c>
      <c r="E2423" s="11" t="s">
        <v>1203</v>
      </c>
      <c r="F2423" s="12">
        <v>804484.59</v>
      </c>
      <c r="G2423" s="13">
        <v>43281</v>
      </c>
    </row>
    <row r="2424" spans="1:7" ht="36.75" customHeight="1" x14ac:dyDescent="0.25">
      <c r="A2424" s="7">
        <v>43237</v>
      </c>
      <c r="B2424" s="8" t="s">
        <v>88</v>
      </c>
      <c r="C2424" s="9" t="s">
        <v>2328</v>
      </c>
      <c r="D2424" s="10" t="s">
        <v>1326</v>
      </c>
      <c r="E2424" s="11" t="s">
        <v>1203</v>
      </c>
      <c r="F2424" s="12">
        <v>608419.80000000005</v>
      </c>
      <c r="G2424" s="13">
        <v>43281</v>
      </c>
    </row>
    <row r="2425" spans="1:7" ht="36.75" customHeight="1" x14ac:dyDescent="0.25">
      <c r="A2425" s="7">
        <v>43237</v>
      </c>
      <c r="B2425" s="8" t="s">
        <v>651</v>
      </c>
      <c r="C2425" s="9" t="s">
        <v>1562</v>
      </c>
      <c r="D2425" s="10" t="s">
        <v>1327</v>
      </c>
      <c r="E2425" s="11" t="s">
        <v>1203</v>
      </c>
      <c r="F2425" s="12">
        <v>1029613.72</v>
      </c>
      <c r="G2425" s="13">
        <v>43281</v>
      </c>
    </row>
    <row r="2426" spans="1:7" ht="36.75" customHeight="1" x14ac:dyDescent="0.25">
      <c r="A2426" s="7">
        <v>43237</v>
      </c>
      <c r="B2426" s="8" t="s">
        <v>1087</v>
      </c>
      <c r="C2426" s="9" t="s">
        <v>1717</v>
      </c>
      <c r="D2426" s="10" t="s">
        <v>1328</v>
      </c>
      <c r="E2426" s="11" t="s">
        <v>1203</v>
      </c>
      <c r="F2426" s="12">
        <v>2073750.67</v>
      </c>
      <c r="G2426" s="13">
        <v>43281</v>
      </c>
    </row>
    <row r="2427" spans="1:7" ht="36.75" customHeight="1" x14ac:dyDescent="0.25">
      <c r="A2427" s="7">
        <v>43237</v>
      </c>
      <c r="B2427" s="8" t="s">
        <v>298</v>
      </c>
      <c r="C2427" s="9" t="s">
        <v>2184</v>
      </c>
      <c r="D2427" s="10" t="s">
        <v>1355</v>
      </c>
      <c r="E2427" s="11" t="s">
        <v>1203</v>
      </c>
      <c r="F2427" s="12">
        <v>8137584.9100000001</v>
      </c>
      <c r="G2427" s="13">
        <v>43281</v>
      </c>
    </row>
    <row r="2428" spans="1:7" ht="36.75" customHeight="1" x14ac:dyDescent="0.25">
      <c r="A2428" s="7">
        <v>43237</v>
      </c>
      <c r="B2428" s="8" t="s">
        <v>124</v>
      </c>
      <c r="C2428" s="9" t="s">
        <v>2157</v>
      </c>
      <c r="D2428" s="10" t="s">
        <v>1326</v>
      </c>
      <c r="E2428" s="11" t="s">
        <v>1203</v>
      </c>
      <c r="F2428" s="12">
        <v>426555.84</v>
      </c>
      <c r="G2428" s="13">
        <v>43281</v>
      </c>
    </row>
    <row r="2429" spans="1:7" ht="36.75" customHeight="1" x14ac:dyDescent="0.25">
      <c r="A2429" s="7">
        <v>43237</v>
      </c>
      <c r="B2429" s="8" t="s">
        <v>791</v>
      </c>
      <c r="C2429" s="9" t="s">
        <v>2135</v>
      </c>
      <c r="D2429" s="10" t="s">
        <v>1326</v>
      </c>
      <c r="E2429" s="11" t="s">
        <v>1203</v>
      </c>
      <c r="F2429" s="12">
        <v>615577.68000000005</v>
      </c>
      <c r="G2429" s="13">
        <v>43281</v>
      </c>
    </row>
    <row r="2430" spans="1:7" ht="36.75" customHeight="1" x14ac:dyDescent="0.25">
      <c r="A2430" s="7">
        <v>43237</v>
      </c>
      <c r="B2430" s="8" t="s">
        <v>203</v>
      </c>
      <c r="C2430" s="9" t="s">
        <v>2370</v>
      </c>
      <c r="D2430" s="10" t="s">
        <v>1326</v>
      </c>
      <c r="E2430" s="11" t="s">
        <v>1203</v>
      </c>
      <c r="F2430" s="12">
        <v>571078.69999999995</v>
      </c>
      <c r="G2430" s="13">
        <v>43281</v>
      </c>
    </row>
    <row r="2431" spans="1:7" ht="36.75" customHeight="1" x14ac:dyDescent="0.25">
      <c r="A2431" s="7">
        <v>43237</v>
      </c>
      <c r="B2431" s="8" t="s">
        <v>156</v>
      </c>
      <c r="C2431" s="9" t="s">
        <v>2184</v>
      </c>
      <c r="D2431" s="10" t="s">
        <v>1326</v>
      </c>
      <c r="E2431" s="11" t="s">
        <v>1203</v>
      </c>
      <c r="F2431" s="12">
        <v>964083.6</v>
      </c>
      <c r="G2431" s="13">
        <v>43281</v>
      </c>
    </row>
    <row r="2432" spans="1:7" ht="36.75" customHeight="1" x14ac:dyDescent="0.25">
      <c r="A2432" s="7">
        <v>43237</v>
      </c>
      <c r="B2432" s="8" t="s">
        <v>627</v>
      </c>
      <c r="C2432" s="9" t="s">
        <v>1464</v>
      </c>
      <c r="D2432" s="10" t="s">
        <v>1326</v>
      </c>
      <c r="E2432" s="11" t="s">
        <v>1203</v>
      </c>
      <c r="F2432" s="12">
        <v>1045041.04</v>
      </c>
      <c r="G2432" s="13">
        <v>43281</v>
      </c>
    </row>
    <row r="2433" spans="1:7" ht="36.75" customHeight="1" x14ac:dyDescent="0.25">
      <c r="A2433" s="7">
        <v>43237</v>
      </c>
      <c r="B2433" s="8" t="s">
        <v>491</v>
      </c>
      <c r="C2433" s="9" t="s">
        <v>2157</v>
      </c>
      <c r="D2433" s="10" t="s">
        <v>1327</v>
      </c>
      <c r="E2433" s="11" t="s">
        <v>1203</v>
      </c>
      <c r="F2433" s="12">
        <v>311167.90999999997</v>
      </c>
      <c r="G2433" s="13">
        <v>43281</v>
      </c>
    </row>
    <row r="2434" spans="1:7" ht="36.75" customHeight="1" x14ac:dyDescent="0.25">
      <c r="A2434" s="7">
        <v>43237</v>
      </c>
      <c r="B2434" s="8" t="s">
        <v>681</v>
      </c>
      <c r="C2434" s="9" t="s">
        <v>1457</v>
      </c>
      <c r="D2434" s="10" t="s">
        <v>1327</v>
      </c>
      <c r="E2434" s="11" t="s">
        <v>1203</v>
      </c>
      <c r="F2434" s="12">
        <v>1032956.32</v>
      </c>
      <c r="G2434" s="13">
        <v>43281</v>
      </c>
    </row>
    <row r="2435" spans="1:7" ht="36.75" customHeight="1" x14ac:dyDescent="0.25">
      <c r="A2435" s="7">
        <v>43237</v>
      </c>
      <c r="B2435" s="8" t="s">
        <v>52</v>
      </c>
      <c r="C2435" s="9" t="s">
        <v>1554</v>
      </c>
      <c r="D2435" s="10" t="s">
        <v>1326</v>
      </c>
      <c r="E2435" s="11" t="s">
        <v>1203</v>
      </c>
      <c r="F2435" s="12">
        <v>1201428.8</v>
      </c>
      <c r="G2435" s="13">
        <v>43281</v>
      </c>
    </row>
    <row r="2436" spans="1:7" ht="36.75" customHeight="1" x14ac:dyDescent="0.25">
      <c r="A2436" s="7">
        <v>43237</v>
      </c>
      <c r="B2436" s="8" t="s">
        <v>548</v>
      </c>
      <c r="C2436" s="9" t="s">
        <v>1518</v>
      </c>
      <c r="D2436" s="10" t="s">
        <v>1326</v>
      </c>
      <c r="E2436" s="11" t="s">
        <v>1203</v>
      </c>
      <c r="F2436" s="12">
        <v>888254.44</v>
      </c>
      <c r="G2436" s="13">
        <v>43281</v>
      </c>
    </row>
    <row r="2437" spans="1:7" ht="36.75" customHeight="1" x14ac:dyDescent="0.25">
      <c r="A2437" s="7">
        <v>43237</v>
      </c>
      <c r="B2437" s="8" t="s">
        <v>265</v>
      </c>
      <c r="C2437" s="9" t="s">
        <v>2371</v>
      </c>
      <c r="D2437" s="10" t="s">
        <v>1329</v>
      </c>
      <c r="E2437" s="11" t="s">
        <v>1203</v>
      </c>
      <c r="F2437" s="12">
        <v>3049695.84</v>
      </c>
      <c r="G2437" s="13">
        <v>43281</v>
      </c>
    </row>
    <row r="2438" spans="1:7" ht="36.75" customHeight="1" x14ac:dyDescent="0.25">
      <c r="A2438" s="7">
        <v>43237</v>
      </c>
      <c r="B2438" s="8" t="s">
        <v>265</v>
      </c>
      <c r="C2438" s="9" t="s">
        <v>2372</v>
      </c>
      <c r="D2438" s="10" t="s">
        <v>1326</v>
      </c>
      <c r="E2438" s="11" t="s">
        <v>1203</v>
      </c>
      <c r="F2438" s="12">
        <v>3825659.12</v>
      </c>
      <c r="G2438" s="13">
        <v>43281</v>
      </c>
    </row>
    <row r="2439" spans="1:7" ht="36.75" customHeight="1" x14ac:dyDescent="0.25">
      <c r="A2439" s="7">
        <v>43237</v>
      </c>
      <c r="B2439" s="8" t="s">
        <v>265</v>
      </c>
      <c r="C2439" s="9" t="s">
        <v>2373</v>
      </c>
      <c r="D2439" s="10" t="s">
        <v>1329</v>
      </c>
      <c r="E2439" s="11" t="s">
        <v>1203</v>
      </c>
      <c r="F2439" s="12">
        <v>2117751.9</v>
      </c>
      <c r="G2439" s="13">
        <v>43281</v>
      </c>
    </row>
    <row r="2440" spans="1:7" ht="36.75" customHeight="1" x14ac:dyDescent="0.25">
      <c r="A2440" s="7">
        <v>43237</v>
      </c>
      <c r="B2440" s="8" t="s">
        <v>265</v>
      </c>
      <c r="C2440" s="9" t="s">
        <v>2374</v>
      </c>
      <c r="D2440" s="10" t="s">
        <v>1326</v>
      </c>
      <c r="E2440" s="11" t="s">
        <v>1203</v>
      </c>
      <c r="F2440" s="12">
        <v>2668633.7200000002</v>
      </c>
      <c r="G2440" s="13">
        <v>43281</v>
      </c>
    </row>
    <row r="2441" spans="1:7" ht="36.75" customHeight="1" x14ac:dyDescent="0.25">
      <c r="A2441" s="7">
        <v>43237</v>
      </c>
      <c r="B2441" s="8" t="s">
        <v>661</v>
      </c>
      <c r="C2441" s="9" t="s">
        <v>1526</v>
      </c>
      <c r="D2441" s="10" t="s">
        <v>1327</v>
      </c>
      <c r="E2441" s="11" t="s">
        <v>1203</v>
      </c>
      <c r="F2441" s="12">
        <v>834302.6</v>
      </c>
      <c r="G2441" s="13">
        <v>43281</v>
      </c>
    </row>
    <row r="2442" spans="1:7" ht="36.75" customHeight="1" x14ac:dyDescent="0.25">
      <c r="A2442" s="7">
        <v>43237</v>
      </c>
      <c r="B2442" s="8" t="s">
        <v>162</v>
      </c>
      <c r="C2442" s="9" t="s">
        <v>1517</v>
      </c>
      <c r="D2442" s="10" t="s">
        <v>1326</v>
      </c>
      <c r="E2442" s="11" t="s">
        <v>1203</v>
      </c>
      <c r="F2442" s="12">
        <v>806111.1</v>
      </c>
      <c r="G2442" s="13">
        <v>43281</v>
      </c>
    </row>
    <row r="2443" spans="1:7" ht="36.75" customHeight="1" x14ac:dyDescent="0.25">
      <c r="A2443" s="7">
        <v>43208</v>
      </c>
      <c r="B2443" s="8" t="s">
        <v>899</v>
      </c>
      <c r="C2443" s="9" t="s">
        <v>1458</v>
      </c>
      <c r="D2443" s="10" t="s">
        <v>1333</v>
      </c>
      <c r="E2443" s="11" t="s">
        <v>1203</v>
      </c>
      <c r="F2443" s="12">
        <v>909521.17</v>
      </c>
      <c r="G2443" s="13">
        <v>43281</v>
      </c>
    </row>
    <row r="2444" spans="1:7" ht="36.75" customHeight="1" x14ac:dyDescent="0.25">
      <c r="A2444" s="7">
        <v>43208</v>
      </c>
      <c r="B2444" s="8" t="s">
        <v>978</v>
      </c>
      <c r="C2444" s="9" t="s">
        <v>2375</v>
      </c>
      <c r="D2444" s="10" t="s">
        <v>1355</v>
      </c>
      <c r="E2444" s="11" t="s">
        <v>1203</v>
      </c>
      <c r="F2444" s="12">
        <v>25127826</v>
      </c>
      <c r="G2444" s="13">
        <v>43281</v>
      </c>
    </row>
    <row r="2445" spans="1:7" ht="36.75" customHeight="1" x14ac:dyDescent="0.25">
      <c r="A2445" s="7">
        <v>43208</v>
      </c>
      <c r="B2445" s="8" t="s">
        <v>431</v>
      </c>
      <c r="C2445" s="9" t="s">
        <v>2376</v>
      </c>
      <c r="D2445" s="10" t="s">
        <v>1333</v>
      </c>
      <c r="E2445" s="11" t="s">
        <v>1203</v>
      </c>
      <c r="F2445" s="12">
        <v>469252.76</v>
      </c>
      <c r="G2445" s="13">
        <v>43281</v>
      </c>
    </row>
    <row r="2446" spans="1:7" ht="36.75" customHeight="1" x14ac:dyDescent="0.25">
      <c r="A2446" s="7">
        <v>43208</v>
      </c>
      <c r="B2446" s="8" t="s">
        <v>431</v>
      </c>
      <c r="C2446" s="9" t="s">
        <v>2377</v>
      </c>
      <c r="D2446" s="10" t="s">
        <v>1327</v>
      </c>
      <c r="E2446" s="11" t="s">
        <v>1203</v>
      </c>
      <c r="F2446" s="12">
        <v>800539.46</v>
      </c>
      <c r="G2446" s="13">
        <v>43281</v>
      </c>
    </row>
    <row r="2447" spans="1:7" ht="36.75" customHeight="1" x14ac:dyDescent="0.25">
      <c r="A2447" s="7">
        <v>43208</v>
      </c>
      <c r="B2447" s="8" t="s">
        <v>497</v>
      </c>
      <c r="C2447" s="9" t="s">
        <v>2157</v>
      </c>
      <c r="D2447" s="10" t="s">
        <v>1326</v>
      </c>
      <c r="E2447" s="11" t="s">
        <v>1203</v>
      </c>
      <c r="F2447" s="12">
        <v>1413267.12</v>
      </c>
      <c r="G2447" s="13">
        <v>43281</v>
      </c>
    </row>
    <row r="2448" spans="1:7" ht="36.75" customHeight="1" x14ac:dyDescent="0.25">
      <c r="A2448" s="7">
        <v>43208</v>
      </c>
      <c r="B2448" s="8" t="s">
        <v>429</v>
      </c>
      <c r="C2448" s="9" t="s">
        <v>2328</v>
      </c>
      <c r="D2448" s="10" t="s">
        <v>1328</v>
      </c>
      <c r="E2448" s="11" t="s">
        <v>1203</v>
      </c>
      <c r="F2448" s="12">
        <v>1979391.19</v>
      </c>
      <c r="G2448" s="13">
        <v>43281</v>
      </c>
    </row>
    <row r="2449" spans="1:7" ht="36.75" customHeight="1" x14ac:dyDescent="0.25">
      <c r="A2449" s="7">
        <v>43208</v>
      </c>
      <c r="B2449" s="8" t="s">
        <v>488</v>
      </c>
      <c r="C2449" s="9" t="s">
        <v>2157</v>
      </c>
      <c r="D2449" s="10" t="s">
        <v>1326</v>
      </c>
      <c r="E2449" s="11" t="s">
        <v>1203</v>
      </c>
      <c r="F2449" s="12">
        <v>608321.86</v>
      </c>
      <c r="G2449" s="13">
        <v>43281</v>
      </c>
    </row>
    <row r="2450" spans="1:7" ht="36.75" customHeight="1" x14ac:dyDescent="0.25">
      <c r="A2450" s="7">
        <v>43208</v>
      </c>
      <c r="B2450" s="8" t="s">
        <v>553</v>
      </c>
      <c r="C2450" s="9" t="s">
        <v>1464</v>
      </c>
      <c r="D2450" s="10" t="s">
        <v>1326</v>
      </c>
      <c r="E2450" s="11" t="s">
        <v>1203</v>
      </c>
      <c r="F2450" s="12">
        <v>755061.94</v>
      </c>
      <c r="G2450" s="13">
        <v>43281</v>
      </c>
    </row>
    <row r="2451" spans="1:7" ht="36.75" customHeight="1" x14ac:dyDescent="0.25">
      <c r="A2451" s="7">
        <v>43208</v>
      </c>
      <c r="B2451" s="8" t="s">
        <v>1088</v>
      </c>
      <c r="C2451" s="9" t="s">
        <v>2157</v>
      </c>
      <c r="D2451" s="10" t="s">
        <v>1327</v>
      </c>
      <c r="E2451" s="11" t="s">
        <v>1203</v>
      </c>
      <c r="F2451" s="12">
        <v>1359150.98</v>
      </c>
      <c r="G2451" s="13">
        <v>43281</v>
      </c>
    </row>
    <row r="2452" spans="1:7" ht="36.75" customHeight="1" x14ac:dyDescent="0.25">
      <c r="A2452" s="7">
        <v>43208</v>
      </c>
      <c r="B2452" s="8" t="s">
        <v>587</v>
      </c>
      <c r="C2452" s="9" t="s">
        <v>1493</v>
      </c>
      <c r="D2452" s="10" t="s">
        <v>1326</v>
      </c>
      <c r="E2452" s="11" t="s">
        <v>1203</v>
      </c>
      <c r="F2452" s="12">
        <v>1025506.14</v>
      </c>
      <c r="G2452" s="13">
        <v>43281</v>
      </c>
    </row>
    <row r="2453" spans="1:7" ht="36.75" customHeight="1" x14ac:dyDescent="0.25">
      <c r="A2453" s="7">
        <v>43208</v>
      </c>
      <c r="B2453" s="8" t="s">
        <v>1089</v>
      </c>
      <c r="C2453" s="9" t="s">
        <v>1568</v>
      </c>
      <c r="D2453" s="10" t="s">
        <v>1332</v>
      </c>
      <c r="E2453" s="11" t="s">
        <v>1203</v>
      </c>
      <c r="F2453" s="12">
        <v>651548.80000000005</v>
      </c>
      <c r="G2453" s="13">
        <v>43281</v>
      </c>
    </row>
    <row r="2454" spans="1:7" ht="36.75" customHeight="1" x14ac:dyDescent="0.25">
      <c r="A2454" s="7">
        <v>43208</v>
      </c>
      <c r="B2454" s="8" t="s">
        <v>1089</v>
      </c>
      <c r="C2454" s="9" t="s">
        <v>1465</v>
      </c>
      <c r="D2454" s="10" t="s">
        <v>1331</v>
      </c>
      <c r="E2454" s="11" t="s">
        <v>1203</v>
      </c>
      <c r="F2454" s="12">
        <v>800474.24</v>
      </c>
      <c r="G2454" s="13">
        <v>43281</v>
      </c>
    </row>
    <row r="2455" spans="1:7" ht="36.75" customHeight="1" x14ac:dyDescent="0.25">
      <c r="A2455" s="7">
        <v>43208</v>
      </c>
      <c r="B2455" s="8" t="s">
        <v>1089</v>
      </c>
      <c r="C2455" s="9" t="s">
        <v>1466</v>
      </c>
      <c r="D2455" s="10" t="s">
        <v>1329</v>
      </c>
      <c r="E2455" s="11" t="s">
        <v>1203</v>
      </c>
      <c r="F2455" s="12">
        <v>850503.88</v>
      </c>
      <c r="G2455" s="13">
        <v>43281</v>
      </c>
    </row>
    <row r="2456" spans="1:7" ht="36.75" customHeight="1" x14ac:dyDescent="0.25">
      <c r="A2456" s="7">
        <v>43208</v>
      </c>
      <c r="B2456" s="8" t="s">
        <v>1089</v>
      </c>
      <c r="C2456" s="9" t="s">
        <v>1519</v>
      </c>
      <c r="D2456" s="10" t="s">
        <v>1326</v>
      </c>
      <c r="E2456" s="11" t="s">
        <v>1203</v>
      </c>
      <c r="F2456" s="12">
        <v>950563.16</v>
      </c>
      <c r="G2456" s="13">
        <v>43281</v>
      </c>
    </row>
    <row r="2457" spans="1:7" ht="36.75" customHeight="1" x14ac:dyDescent="0.25">
      <c r="A2457" s="7">
        <v>43208</v>
      </c>
      <c r="B2457" s="8" t="s">
        <v>544</v>
      </c>
      <c r="C2457" s="9" t="s">
        <v>1494</v>
      </c>
      <c r="D2457" s="10" t="s">
        <v>1326</v>
      </c>
      <c r="E2457" s="11" t="s">
        <v>1203</v>
      </c>
      <c r="F2457" s="12">
        <v>1417818.38</v>
      </c>
      <c r="G2457" s="13">
        <v>43281</v>
      </c>
    </row>
    <row r="2458" spans="1:7" ht="36.75" customHeight="1" x14ac:dyDescent="0.25">
      <c r="A2458" s="7">
        <v>43208</v>
      </c>
      <c r="B2458" s="8" t="s">
        <v>21</v>
      </c>
      <c r="C2458" s="9" t="s">
        <v>2184</v>
      </c>
      <c r="D2458" s="10" t="s">
        <v>1355</v>
      </c>
      <c r="E2458" s="11" t="s">
        <v>1203</v>
      </c>
      <c r="F2458" s="12">
        <v>9588496.2200000007</v>
      </c>
      <c r="G2458" s="13">
        <v>43281</v>
      </c>
    </row>
    <row r="2459" spans="1:7" ht="36.75" customHeight="1" x14ac:dyDescent="0.25">
      <c r="A2459" s="7">
        <v>43238</v>
      </c>
      <c r="B2459" s="8" t="s">
        <v>846</v>
      </c>
      <c r="C2459" s="9" t="s">
        <v>2157</v>
      </c>
      <c r="D2459" s="10" t="s">
        <v>1327</v>
      </c>
      <c r="E2459" s="11" t="s">
        <v>1203</v>
      </c>
      <c r="F2459" s="12">
        <v>766537.28</v>
      </c>
      <c r="G2459" s="13">
        <v>43281</v>
      </c>
    </row>
    <row r="2460" spans="1:7" ht="36.75" customHeight="1" x14ac:dyDescent="0.25">
      <c r="A2460" s="7">
        <v>43238</v>
      </c>
      <c r="B2460" s="8" t="s">
        <v>635</v>
      </c>
      <c r="C2460" s="9" t="s">
        <v>2157</v>
      </c>
      <c r="D2460" s="10" t="s">
        <v>1327</v>
      </c>
      <c r="E2460" s="11" t="s">
        <v>1203</v>
      </c>
      <c r="F2460" s="12">
        <v>175426.75</v>
      </c>
      <c r="G2460" s="13">
        <v>43281</v>
      </c>
    </row>
    <row r="2461" spans="1:7" ht="36.75" customHeight="1" x14ac:dyDescent="0.25">
      <c r="A2461" s="7">
        <v>43238</v>
      </c>
      <c r="B2461" s="8" t="s">
        <v>818</v>
      </c>
      <c r="C2461" s="9" t="s">
        <v>1498</v>
      </c>
      <c r="D2461" s="10" t="s">
        <v>1326</v>
      </c>
      <c r="E2461" s="11" t="s">
        <v>1203</v>
      </c>
      <c r="F2461" s="12">
        <v>1978452.9</v>
      </c>
      <c r="G2461" s="13">
        <v>43281</v>
      </c>
    </row>
    <row r="2462" spans="1:7" ht="36.75" customHeight="1" x14ac:dyDescent="0.25">
      <c r="A2462" s="7">
        <v>43238</v>
      </c>
      <c r="B2462" s="8" t="s">
        <v>34</v>
      </c>
      <c r="C2462" s="9" t="s">
        <v>1549</v>
      </c>
      <c r="D2462" s="10" t="s">
        <v>1356</v>
      </c>
      <c r="E2462" s="11" t="s">
        <v>1203</v>
      </c>
      <c r="F2462" s="12">
        <v>836202.28</v>
      </c>
      <c r="G2462" s="13">
        <v>43281</v>
      </c>
    </row>
    <row r="2463" spans="1:7" ht="36.75" customHeight="1" x14ac:dyDescent="0.25">
      <c r="A2463" s="7">
        <v>43238</v>
      </c>
      <c r="B2463" s="8" t="s">
        <v>34</v>
      </c>
      <c r="C2463" s="9" t="s">
        <v>1482</v>
      </c>
      <c r="D2463" s="10" t="s">
        <v>1340</v>
      </c>
      <c r="E2463" s="11" t="s">
        <v>1203</v>
      </c>
      <c r="F2463" s="12">
        <v>653139.56000000006</v>
      </c>
      <c r="G2463" s="13">
        <v>43281</v>
      </c>
    </row>
    <row r="2464" spans="1:7" ht="36.75" customHeight="1" x14ac:dyDescent="0.25">
      <c r="A2464" s="7">
        <v>43238</v>
      </c>
      <c r="B2464" s="8" t="s">
        <v>863</v>
      </c>
      <c r="C2464" s="9" t="s">
        <v>1961</v>
      </c>
      <c r="D2464" s="10" t="s">
        <v>1326</v>
      </c>
      <c r="E2464" s="11" t="s">
        <v>1203</v>
      </c>
      <c r="F2464" s="12">
        <v>464676.92</v>
      </c>
      <c r="G2464" s="13">
        <v>43281</v>
      </c>
    </row>
    <row r="2465" spans="1:7" ht="36.75" customHeight="1" x14ac:dyDescent="0.25">
      <c r="A2465" s="7">
        <v>43238</v>
      </c>
      <c r="B2465" s="8" t="s">
        <v>560</v>
      </c>
      <c r="C2465" s="9" t="s">
        <v>1471</v>
      </c>
      <c r="D2465" s="10" t="s">
        <v>1327</v>
      </c>
      <c r="E2465" s="11" t="s">
        <v>1203</v>
      </c>
      <c r="F2465" s="12">
        <v>833104.23</v>
      </c>
      <c r="G2465" s="13">
        <v>43281</v>
      </c>
    </row>
    <row r="2466" spans="1:7" ht="36.75" customHeight="1" x14ac:dyDescent="0.25">
      <c r="A2466" s="7">
        <v>43238</v>
      </c>
      <c r="B2466" s="8" t="s">
        <v>301</v>
      </c>
      <c r="C2466" s="9" t="s">
        <v>2378</v>
      </c>
      <c r="D2466" s="10" t="s">
        <v>1326</v>
      </c>
      <c r="E2466" s="11" t="s">
        <v>1203</v>
      </c>
      <c r="F2466" s="12">
        <v>2974867.32</v>
      </c>
      <c r="G2466" s="13">
        <v>43281</v>
      </c>
    </row>
    <row r="2467" spans="1:7" ht="36.75" customHeight="1" x14ac:dyDescent="0.25">
      <c r="A2467" s="7">
        <v>43238</v>
      </c>
      <c r="B2467" s="8" t="s">
        <v>301</v>
      </c>
      <c r="C2467" s="9" t="s">
        <v>1881</v>
      </c>
      <c r="D2467" s="10" t="s">
        <v>1327</v>
      </c>
      <c r="E2467" s="11" t="s">
        <v>1203</v>
      </c>
      <c r="F2467" s="12">
        <v>340567.96</v>
      </c>
      <c r="G2467" s="13">
        <v>43281</v>
      </c>
    </row>
    <row r="2468" spans="1:7" ht="36.75" customHeight="1" x14ac:dyDescent="0.25">
      <c r="A2468" s="7">
        <v>43238</v>
      </c>
      <c r="B2468" s="8" t="s">
        <v>220</v>
      </c>
      <c r="C2468" s="9" t="s">
        <v>2379</v>
      </c>
      <c r="D2468" s="10" t="s">
        <v>1327</v>
      </c>
      <c r="E2468" s="11" t="s">
        <v>1203</v>
      </c>
      <c r="F2468" s="12">
        <v>1628486.21</v>
      </c>
      <c r="G2468" s="13">
        <v>43281</v>
      </c>
    </row>
    <row r="2469" spans="1:7" ht="36.75" customHeight="1" x14ac:dyDescent="0.25">
      <c r="A2469" s="7">
        <v>43238</v>
      </c>
      <c r="B2469" s="8" t="s">
        <v>428</v>
      </c>
      <c r="C2469" s="9" t="s">
        <v>1842</v>
      </c>
      <c r="D2469" s="10" t="s">
        <v>1327</v>
      </c>
      <c r="E2469" s="11" t="s">
        <v>1203</v>
      </c>
      <c r="F2469" s="12">
        <v>1391682.63</v>
      </c>
      <c r="G2469" s="13">
        <v>43281</v>
      </c>
    </row>
    <row r="2470" spans="1:7" ht="36.75" customHeight="1" x14ac:dyDescent="0.25">
      <c r="A2470" s="7">
        <v>43241</v>
      </c>
      <c r="B2470" s="8" t="s">
        <v>81</v>
      </c>
      <c r="C2470" s="9" t="s">
        <v>1484</v>
      </c>
      <c r="D2470" s="10" t="s">
        <v>1326</v>
      </c>
      <c r="E2470" s="11" t="s">
        <v>1203</v>
      </c>
      <c r="F2470" s="12">
        <v>449251.96</v>
      </c>
      <c r="G2470" s="13">
        <v>43281</v>
      </c>
    </row>
    <row r="2471" spans="1:7" ht="36.75" customHeight="1" x14ac:dyDescent="0.25">
      <c r="A2471" s="7">
        <v>43241</v>
      </c>
      <c r="B2471" s="8" t="s">
        <v>70</v>
      </c>
      <c r="C2471" s="9" t="s">
        <v>2293</v>
      </c>
      <c r="D2471" s="10" t="s">
        <v>1355</v>
      </c>
      <c r="E2471" s="11" t="s">
        <v>1203</v>
      </c>
      <c r="F2471" s="12">
        <v>28939719.66</v>
      </c>
      <c r="G2471" s="13">
        <v>43281</v>
      </c>
    </row>
    <row r="2472" spans="1:7" ht="36.75" customHeight="1" x14ac:dyDescent="0.25">
      <c r="A2472" s="7">
        <v>43241</v>
      </c>
      <c r="B2472" s="8" t="s">
        <v>70</v>
      </c>
      <c r="C2472" s="9" t="s">
        <v>2294</v>
      </c>
      <c r="D2472" s="10" t="s">
        <v>1357</v>
      </c>
      <c r="E2472" s="11" t="s">
        <v>1203</v>
      </c>
      <c r="F2472" s="12">
        <v>23181019.699999999</v>
      </c>
      <c r="G2472" s="13">
        <v>43281</v>
      </c>
    </row>
    <row r="2473" spans="1:7" ht="36.75" customHeight="1" x14ac:dyDescent="0.25">
      <c r="A2473" s="7">
        <v>43241</v>
      </c>
      <c r="B2473" s="8" t="s">
        <v>416</v>
      </c>
      <c r="C2473" s="9" t="s">
        <v>2288</v>
      </c>
      <c r="D2473" s="10" t="s">
        <v>1343</v>
      </c>
      <c r="E2473" s="11" t="s">
        <v>1203</v>
      </c>
      <c r="F2473" s="12">
        <v>191983.55</v>
      </c>
      <c r="G2473" s="13">
        <v>43281</v>
      </c>
    </row>
    <row r="2474" spans="1:7" ht="36.75" customHeight="1" x14ac:dyDescent="0.25">
      <c r="A2474" s="7">
        <v>43241</v>
      </c>
      <c r="B2474" s="8" t="s">
        <v>416</v>
      </c>
      <c r="C2474" s="9" t="s">
        <v>1849</v>
      </c>
      <c r="D2474" s="10" t="s">
        <v>1342</v>
      </c>
      <c r="E2474" s="11" t="s">
        <v>1203</v>
      </c>
      <c r="F2474" s="12">
        <v>126553.76</v>
      </c>
      <c r="G2474" s="13">
        <v>43281</v>
      </c>
    </row>
    <row r="2475" spans="1:7" ht="36.75" customHeight="1" x14ac:dyDescent="0.25">
      <c r="A2475" s="7">
        <v>43241</v>
      </c>
      <c r="B2475" s="8" t="s">
        <v>367</v>
      </c>
      <c r="C2475" s="9" t="s">
        <v>2293</v>
      </c>
      <c r="D2475" s="10" t="s">
        <v>1326</v>
      </c>
      <c r="E2475" s="11" t="s">
        <v>1203</v>
      </c>
      <c r="F2475" s="12">
        <v>951392.7</v>
      </c>
      <c r="G2475" s="13">
        <v>43281</v>
      </c>
    </row>
    <row r="2476" spans="1:7" ht="36.75" customHeight="1" x14ac:dyDescent="0.25">
      <c r="A2476" s="7">
        <v>43241</v>
      </c>
      <c r="B2476" s="8" t="s">
        <v>313</v>
      </c>
      <c r="C2476" s="9" t="s">
        <v>2157</v>
      </c>
      <c r="D2476" s="10" t="s">
        <v>1326</v>
      </c>
      <c r="E2476" s="11" t="s">
        <v>1203</v>
      </c>
      <c r="F2476" s="12">
        <v>2147418.2799999998</v>
      </c>
      <c r="G2476" s="13">
        <v>43281</v>
      </c>
    </row>
    <row r="2477" spans="1:7" ht="36.75" customHeight="1" x14ac:dyDescent="0.25">
      <c r="A2477" s="7">
        <v>43241</v>
      </c>
      <c r="B2477" s="8" t="s">
        <v>705</v>
      </c>
      <c r="C2477" s="9" t="s">
        <v>2380</v>
      </c>
      <c r="D2477" s="10" t="s">
        <v>1327</v>
      </c>
      <c r="E2477" s="11" t="s">
        <v>1203</v>
      </c>
      <c r="F2477" s="12">
        <v>1684701.02</v>
      </c>
      <c r="G2477" s="13">
        <v>43281</v>
      </c>
    </row>
    <row r="2478" spans="1:7" ht="36.75" customHeight="1" x14ac:dyDescent="0.25">
      <c r="A2478" s="7">
        <v>43241</v>
      </c>
      <c r="B2478" s="8" t="s">
        <v>705</v>
      </c>
      <c r="C2478" s="9" t="s">
        <v>2381</v>
      </c>
      <c r="D2478" s="10" t="s">
        <v>1326</v>
      </c>
      <c r="E2478" s="11" t="s">
        <v>1203</v>
      </c>
      <c r="F2478" s="12">
        <v>719377.56</v>
      </c>
      <c r="G2478" s="13">
        <v>43281</v>
      </c>
    </row>
    <row r="2479" spans="1:7" ht="36.75" customHeight="1" x14ac:dyDescent="0.25">
      <c r="A2479" s="7">
        <v>43241</v>
      </c>
      <c r="B2479" s="8" t="s">
        <v>89</v>
      </c>
      <c r="C2479" s="9" t="s">
        <v>2184</v>
      </c>
      <c r="D2479" s="10" t="s">
        <v>1355</v>
      </c>
      <c r="E2479" s="11" t="s">
        <v>1203</v>
      </c>
      <c r="F2479" s="12">
        <v>28210553.25</v>
      </c>
      <c r="G2479" s="13">
        <v>43281</v>
      </c>
    </row>
    <row r="2480" spans="1:7" ht="36.75" customHeight="1" x14ac:dyDescent="0.25">
      <c r="A2480" s="7">
        <v>43241</v>
      </c>
      <c r="B2480" s="8" t="s">
        <v>503</v>
      </c>
      <c r="C2480" s="9" t="s">
        <v>2157</v>
      </c>
      <c r="D2480" s="10" t="s">
        <v>1355</v>
      </c>
      <c r="E2480" s="11" t="s">
        <v>1203</v>
      </c>
      <c r="F2480" s="12">
        <v>33602291.700000003</v>
      </c>
      <c r="G2480" s="13">
        <v>43281</v>
      </c>
    </row>
    <row r="2481" spans="1:7" ht="36.75" customHeight="1" x14ac:dyDescent="0.25">
      <c r="A2481" s="7">
        <v>43241</v>
      </c>
      <c r="B2481" s="8" t="s">
        <v>846</v>
      </c>
      <c r="C2481" s="9" t="s">
        <v>2184</v>
      </c>
      <c r="D2481" s="10" t="s">
        <v>1333</v>
      </c>
      <c r="E2481" s="11" t="s">
        <v>1203</v>
      </c>
      <c r="F2481" s="12">
        <v>673647.46</v>
      </c>
      <c r="G2481" s="13">
        <v>43281</v>
      </c>
    </row>
    <row r="2482" spans="1:7" ht="36.75" customHeight="1" x14ac:dyDescent="0.25">
      <c r="A2482" s="7">
        <v>43241</v>
      </c>
      <c r="B2482" s="8" t="s">
        <v>426</v>
      </c>
      <c r="C2482" s="9" t="s">
        <v>1615</v>
      </c>
      <c r="D2482" s="10" t="s">
        <v>1326</v>
      </c>
      <c r="E2482" s="11" t="s">
        <v>1203</v>
      </c>
      <c r="F2482" s="12">
        <v>1082709</v>
      </c>
      <c r="G2482" s="13">
        <v>43281</v>
      </c>
    </row>
    <row r="2483" spans="1:7" ht="36.75" customHeight="1" x14ac:dyDescent="0.25">
      <c r="A2483" s="7">
        <v>43241</v>
      </c>
      <c r="B2483" s="8" t="s">
        <v>374</v>
      </c>
      <c r="C2483" s="9" t="s">
        <v>1772</v>
      </c>
      <c r="D2483" s="10" t="s">
        <v>1326</v>
      </c>
      <c r="E2483" s="11" t="s">
        <v>1203</v>
      </c>
      <c r="F2483" s="12">
        <v>1767189.24</v>
      </c>
      <c r="G2483" s="13">
        <v>43281</v>
      </c>
    </row>
    <row r="2484" spans="1:7" ht="36.75" customHeight="1" x14ac:dyDescent="0.25">
      <c r="A2484" s="7">
        <v>43241</v>
      </c>
      <c r="B2484" s="8" t="s">
        <v>495</v>
      </c>
      <c r="C2484" s="9" t="s">
        <v>2157</v>
      </c>
      <c r="D2484" s="10" t="s">
        <v>1326</v>
      </c>
      <c r="E2484" s="11" t="s">
        <v>1203</v>
      </c>
      <c r="F2484" s="12">
        <v>239289.84</v>
      </c>
      <c r="G2484" s="13">
        <v>43281</v>
      </c>
    </row>
    <row r="2485" spans="1:7" ht="36.75" customHeight="1" x14ac:dyDescent="0.25">
      <c r="A2485" s="7">
        <v>43241</v>
      </c>
      <c r="B2485" s="8" t="s">
        <v>457</v>
      </c>
      <c r="C2485" s="9" t="s">
        <v>1798</v>
      </c>
      <c r="D2485" s="10" t="s">
        <v>1327</v>
      </c>
      <c r="E2485" s="11" t="s">
        <v>1203</v>
      </c>
      <c r="F2485" s="12">
        <v>709892.85</v>
      </c>
      <c r="G2485" s="13">
        <v>43281</v>
      </c>
    </row>
    <row r="2486" spans="1:7" ht="36.75" customHeight="1" x14ac:dyDescent="0.25">
      <c r="A2486" s="7">
        <v>43241</v>
      </c>
      <c r="B2486" s="8" t="s">
        <v>649</v>
      </c>
      <c r="C2486" s="9" t="s">
        <v>1555</v>
      </c>
      <c r="D2486" s="10" t="s">
        <v>1327</v>
      </c>
      <c r="E2486" s="11" t="s">
        <v>1203</v>
      </c>
      <c r="F2486" s="12">
        <v>606996.88</v>
      </c>
      <c r="G2486" s="13">
        <v>43281</v>
      </c>
    </row>
    <row r="2487" spans="1:7" ht="36.75" customHeight="1" x14ac:dyDescent="0.25">
      <c r="A2487" s="7">
        <v>43242</v>
      </c>
      <c r="B2487" s="8" t="s">
        <v>104</v>
      </c>
      <c r="C2487" s="9" t="s">
        <v>1684</v>
      </c>
      <c r="D2487" s="10" t="s">
        <v>1333</v>
      </c>
      <c r="E2487" s="11" t="s">
        <v>1203</v>
      </c>
      <c r="F2487" s="12">
        <v>544519.77</v>
      </c>
      <c r="G2487" s="13">
        <v>43281</v>
      </c>
    </row>
    <row r="2488" spans="1:7" ht="36.75" customHeight="1" x14ac:dyDescent="0.25">
      <c r="A2488" s="7">
        <v>43242</v>
      </c>
      <c r="B2488" s="8" t="s">
        <v>485</v>
      </c>
      <c r="C2488" s="9" t="s">
        <v>1719</v>
      </c>
      <c r="D2488" s="10" t="s">
        <v>1328</v>
      </c>
      <c r="E2488" s="11" t="s">
        <v>1203</v>
      </c>
      <c r="F2488" s="12">
        <v>243603.36</v>
      </c>
      <c r="G2488" s="13">
        <v>43281</v>
      </c>
    </row>
    <row r="2489" spans="1:7" ht="36.75" customHeight="1" x14ac:dyDescent="0.25">
      <c r="A2489" s="7">
        <v>43242</v>
      </c>
      <c r="B2489" s="8" t="s">
        <v>485</v>
      </c>
      <c r="C2489" s="9" t="s">
        <v>1491</v>
      </c>
      <c r="D2489" s="10" t="s">
        <v>1329</v>
      </c>
      <c r="E2489" s="11" t="s">
        <v>1203</v>
      </c>
      <c r="F2489" s="12">
        <v>249640.8</v>
      </c>
      <c r="G2489" s="13">
        <v>43281</v>
      </c>
    </row>
    <row r="2490" spans="1:7" ht="36.75" customHeight="1" x14ac:dyDescent="0.25">
      <c r="A2490" s="7">
        <v>43242</v>
      </c>
      <c r="B2490" s="8" t="s">
        <v>485</v>
      </c>
      <c r="C2490" s="9" t="s">
        <v>1643</v>
      </c>
      <c r="D2490" s="10" t="s">
        <v>1326</v>
      </c>
      <c r="E2490" s="11" t="s">
        <v>1203</v>
      </c>
      <c r="F2490" s="12">
        <v>395264.6</v>
      </c>
      <c r="G2490" s="13">
        <v>43281</v>
      </c>
    </row>
    <row r="2491" spans="1:7" ht="36.75" customHeight="1" x14ac:dyDescent="0.25">
      <c r="A2491" s="7">
        <v>43242</v>
      </c>
      <c r="B2491" s="8" t="s">
        <v>485</v>
      </c>
      <c r="C2491" s="9" t="s">
        <v>1548</v>
      </c>
      <c r="D2491" s="10" t="s">
        <v>1327</v>
      </c>
      <c r="E2491" s="11" t="s">
        <v>1203</v>
      </c>
      <c r="F2491" s="12">
        <v>280357.84999999998</v>
      </c>
      <c r="G2491" s="13">
        <v>43281</v>
      </c>
    </row>
    <row r="2492" spans="1:7" ht="36.75" customHeight="1" x14ac:dyDescent="0.25">
      <c r="A2492" s="7">
        <v>43242</v>
      </c>
      <c r="B2492" s="8" t="s">
        <v>1087</v>
      </c>
      <c r="C2492" s="9" t="s">
        <v>2157</v>
      </c>
      <c r="D2492" s="10" t="s">
        <v>1327</v>
      </c>
      <c r="E2492" s="11" t="s">
        <v>1203</v>
      </c>
      <c r="F2492" s="12">
        <v>2377141.04</v>
      </c>
      <c r="G2492" s="13">
        <v>43281</v>
      </c>
    </row>
    <row r="2493" spans="1:7" ht="36.75" customHeight="1" x14ac:dyDescent="0.25">
      <c r="A2493" s="7">
        <v>43242</v>
      </c>
      <c r="B2493" s="8" t="s">
        <v>856</v>
      </c>
      <c r="C2493" s="9" t="s">
        <v>1737</v>
      </c>
      <c r="D2493" s="10" t="s">
        <v>1327</v>
      </c>
      <c r="E2493" s="11" t="s">
        <v>1203</v>
      </c>
      <c r="F2493" s="12">
        <v>1314673.45</v>
      </c>
      <c r="G2493" s="13">
        <v>43281</v>
      </c>
    </row>
    <row r="2494" spans="1:7" ht="36.75" customHeight="1" x14ac:dyDescent="0.25">
      <c r="A2494" s="7">
        <v>43242</v>
      </c>
      <c r="B2494" s="8" t="s">
        <v>1038</v>
      </c>
      <c r="C2494" s="9" t="s">
        <v>2157</v>
      </c>
      <c r="D2494" s="10" t="s">
        <v>1327</v>
      </c>
      <c r="E2494" s="11" t="s">
        <v>1203</v>
      </c>
      <c r="F2494" s="12">
        <v>560964.93999999994</v>
      </c>
      <c r="G2494" s="13">
        <v>43281</v>
      </c>
    </row>
    <row r="2495" spans="1:7" ht="36.75" customHeight="1" x14ac:dyDescent="0.25">
      <c r="A2495" s="7">
        <v>43242</v>
      </c>
      <c r="B2495" s="8" t="s">
        <v>434</v>
      </c>
      <c r="C2495" s="9" t="s">
        <v>2157</v>
      </c>
      <c r="D2495" s="10" t="s">
        <v>1327</v>
      </c>
      <c r="E2495" s="11" t="s">
        <v>1203</v>
      </c>
      <c r="F2495" s="12">
        <v>1578971.68</v>
      </c>
      <c r="G2495" s="13">
        <v>43281</v>
      </c>
    </row>
    <row r="2496" spans="1:7" ht="36.75" customHeight="1" x14ac:dyDescent="0.25">
      <c r="A2496" s="7">
        <v>43242</v>
      </c>
      <c r="B2496" s="8" t="s">
        <v>699</v>
      </c>
      <c r="C2496" s="9" t="s">
        <v>2382</v>
      </c>
      <c r="D2496" s="10" t="s">
        <v>1326</v>
      </c>
      <c r="E2496" s="11" t="s">
        <v>1203</v>
      </c>
      <c r="F2496" s="12">
        <v>523566</v>
      </c>
      <c r="G2496" s="13">
        <v>43281</v>
      </c>
    </row>
    <row r="2497" spans="1:7" ht="36.75" customHeight="1" x14ac:dyDescent="0.25">
      <c r="A2497" s="7">
        <v>43242</v>
      </c>
      <c r="B2497" s="8" t="s">
        <v>511</v>
      </c>
      <c r="C2497" s="9" t="s">
        <v>1526</v>
      </c>
      <c r="D2497" s="10" t="s">
        <v>1327</v>
      </c>
      <c r="E2497" s="11" t="s">
        <v>1203</v>
      </c>
      <c r="F2497" s="12">
        <v>417222</v>
      </c>
      <c r="G2497" s="13">
        <v>43281</v>
      </c>
    </row>
    <row r="2498" spans="1:7" ht="36.75" customHeight="1" x14ac:dyDescent="0.25">
      <c r="A2498" s="7">
        <v>43242</v>
      </c>
      <c r="B2498" s="8" t="s">
        <v>184</v>
      </c>
      <c r="C2498" s="9" t="s">
        <v>1491</v>
      </c>
      <c r="D2498" s="10" t="s">
        <v>1326</v>
      </c>
      <c r="E2498" s="11" t="s">
        <v>1203</v>
      </c>
      <c r="F2498" s="12">
        <v>1742122.5</v>
      </c>
      <c r="G2498" s="13">
        <v>43281</v>
      </c>
    </row>
    <row r="2499" spans="1:7" ht="36.75" customHeight="1" x14ac:dyDescent="0.25">
      <c r="A2499" s="7">
        <v>43242</v>
      </c>
      <c r="B2499" s="8" t="s">
        <v>328</v>
      </c>
      <c r="C2499" s="9" t="s">
        <v>2157</v>
      </c>
      <c r="D2499" s="10" t="s">
        <v>1329</v>
      </c>
      <c r="E2499" s="11" t="s">
        <v>1203</v>
      </c>
      <c r="F2499" s="12">
        <v>1829459.02</v>
      </c>
      <c r="G2499" s="13">
        <v>43281</v>
      </c>
    </row>
    <row r="2500" spans="1:7" ht="36.75" customHeight="1" x14ac:dyDescent="0.25">
      <c r="A2500" s="7">
        <v>43242</v>
      </c>
      <c r="B2500" s="8" t="s">
        <v>328</v>
      </c>
      <c r="C2500" s="9" t="s">
        <v>2184</v>
      </c>
      <c r="D2500" s="10" t="s">
        <v>1326</v>
      </c>
      <c r="E2500" s="11" t="s">
        <v>1203</v>
      </c>
      <c r="F2500" s="12">
        <v>2305125.2799999998</v>
      </c>
      <c r="G2500" s="13">
        <v>43281</v>
      </c>
    </row>
    <row r="2501" spans="1:7" ht="36.75" customHeight="1" x14ac:dyDescent="0.25">
      <c r="A2501" s="7">
        <v>43242</v>
      </c>
      <c r="B2501" s="8" t="s">
        <v>659</v>
      </c>
      <c r="C2501" s="9" t="s">
        <v>2383</v>
      </c>
      <c r="D2501" s="10" t="s">
        <v>1343</v>
      </c>
      <c r="E2501" s="11" t="s">
        <v>1203</v>
      </c>
      <c r="F2501" s="12">
        <v>106441.21</v>
      </c>
      <c r="G2501" s="13">
        <v>43281</v>
      </c>
    </row>
    <row r="2502" spans="1:7" ht="36.75" customHeight="1" x14ac:dyDescent="0.25">
      <c r="A2502" s="7">
        <v>43242</v>
      </c>
      <c r="B2502" s="8" t="s">
        <v>757</v>
      </c>
      <c r="C2502" s="9" t="s">
        <v>1498</v>
      </c>
      <c r="D2502" s="10" t="s">
        <v>1326</v>
      </c>
      <c r="E2502" s="11" t="s">
        <v>1203</v>
      </c>
      <c r="F2502" s="12">
        <v>864080.96</v>
      </c>
      <c r="G2502" s="13">
        <v>43281</v>
      </c>
    </row>
    <row r="2503" spans="1:7" ht="36.75" customHeight="1" x14ac:dyDescent="0.25">
      <c r="A2503" s="7">
        <v>43242</v>
      </c>
      <c r="B2503" s="8" t="s">
        <v>394</v>
      </c>
      <c r="C2503" s="9" t="s">
        <v>2157</v>
      </c>
      <c r="D2503" s="10" t="s">
        <v>1329</v>
      </c>
      <c r="E2503" s="11" t="s">
        <v>1203</v>
      </c>
      <c r="F2503" s="12">
        <v>1204422.46</v>
      </c>
      <c r="G2503" s="13">
        <v>43281</v>
      </c>
    </row>
    <row r="2504" spans="1:7" ht="36.75" customHeight="1" x14ac:dyDescent="0.25">
      <c r="A2504" s="7">
        <v>43242</v>
      </c>
      <c r="B2504" s="8" t="s">
        <v>1090</v>
      </c>
      <c r="C2504" s="9" t="s">
        <v>2157</v>
      </c>
      <c r="D2504" s="10" t="s">
        <v>1332</v>
      </c>
      <c r="E2504" s="11" t="s">
        <v>1203</v>
      </c>
      <c r="F2504" s="12">
        <v>1970269.6</v>
      </c>
      <c r="G2504" s="13">
        <v>43281</v>
      </c>
    </row>
    <row r="2505" spans="1:7" ht="36.75" customHeight="1" x14ac:dyDescent="0.25">
      <c r="A2505" s="7">
        <v>43242</v>
      </c>
      <c r="B2505" s="8" t="s">
        <v>325</v>
      </c>
      <c r="C2505" s="9" t="s">
        <v>1538</v>
      </c>
      <c r="D2505" s="10" t="s">
        <v>1329</v>
      </c>
      <c r="E2505" s="11" t="s">
        <v>1203</v>
      </c>
      <c r="F2505" s="12">
        <v>665129.42000000004</v>
      </c>
      <c r="G2505" s="13">
        <v>43281</v>
      </c>
    </row>
    <row r="2506" spans="1:7" ht="36.75" customHeight="1" x14ac:dyDescent="0.25">
      <c r="A2506" s="7">
        <v>43242</v>
      </c>
      <c r="B2506" s="8" t="s">
        <v>325</v>
      </c>
      <c r="C2506" s="9" t="s">
        <v>1514</v>
      </c>
      <c r="D2506" s="10" t="s">
        <v>1326</v>
      </c>
      <c r="E2506" s="11" t="s">
        <v>1203</v>
      </c>
      <c r="F2506" s="12">
        <v>743379.94</v>
      </c>
      <c r="G2506" s="13">
        <v>43281</v>
      </c>
    </row>
    <row r="2507" spans="1:7" ht="36.75" customHeight="1" x14ac:dyDescent="0.25">
      <c r="A2507" s="7">
        <v>43242</v>
      </c>
      <c r="B2507" s="8" t="s">
        <v>877</v>
      </c>
      <c r="C2507" s="9" t="s">
        <v>1633</v>
      </c>
      <c r="D2507" s="10" t="s">
        <v>1326</v>
      </c>
      <c r="E2507" s="11" t="s">
        <v>1203</v>
      </c>
      <c r="F2507" s="12">
        <v>679510.08</v>
      </c>
      <c r="G2507" s="13">
        <v>43281</v>
      </c>
    </row>
    <row r="2508" spans="1:7" ht="36.75" customHeight="1" x14ac:dyDescent="0.25">
      <c r="A2508" s="7">
        <v>43243</v>
      </c>
      <c r="B2508" s="8" t="s">
        <v>687</v>
      </c>
      <c r="C2508" s="9" t="s">
        <v>2384</v>
      </c>
      <c r="D2508" s="10" t="s">
        <v>1355</v>
      </c>
      <c r="E2508" s="11" t="s">
        <v>1203</v>
      </c>
      <c r="F2508" s="12">
        <v>87446599.129999995</v>
      </c>
      <c r="G2508" s="13">
        <v>43281</v>
      </c>
    </row>
    <row r="2509" spans="1:7" ht="36.75" customHeight="1" x14ac:dyDescent="0.25">
      <c r="A2509" s="7">
        <v>43243</v>
      </c>
      <c r="B2509" s="8" t="s">
        <v>515</v>
      </c>
      <c r="C2509" s="9" t="s">
        <v>1471</v>
      </c>
      <c r="D2509" s="10" t="s">
        <v>1326</v>
      </c>
      <c r="E2509" s="11" t="s">
        <v>1203</v>
      </c>
      <c r="F2509" s="12">
        <v>499383.08</v>
      </c>
      <c r="G2509" s="13">
        <v>43281</v>
      </c>
    </row>
    <row r="2510" spans="1:7" ht="36.75" customHeight="1" x14ac:dyDescent="0.25">
      <c r="A2510" s="7">
        <v>43243</v>
      </c>
      <c r="B2510" s="8" t="s">
        <v>905</v>
      </c>
      <c r="C2510" s="9" t="s">
        <v>1470</v>
      </c>
      <c r="D2510" s="10" t="s">
        <v>1326</v>
      </c>
      <c r="E2510" s="11" t="s">
        <v>1203</v>
      </c>
      <c r="F2510" s="12">
        <v>554080.80000000005</v>
      </c>
      <c r="G2510" s="13">
        <v>43281</v>
      </c>
    </row>
    <row r="2511" spans="1:7" ht="36.75" customHeight="1" x14ac:dyDescent="0.25">
      <c r="A2511" s="7">
        <v>43243</v>
      </c>
      <c r="B2511" s="8" t="s">
        <v>73</v>
      </c>
      <c r="C2511" s="9" t="s">
        <v>2157</v>
      </c>
      <c r="D2511" s="10" t="s">
        <v>1326</v>
      </c>
      <c r="E2511" s="11" t="s">
        <v>1203</v>
      </c>
      <c r="F2511" s="12">
        <v>1243738.8799999999</v>
      </c>
      <c r="G2511" s="13">
        <v>43281</v>
      </c>
    </row>
    <row r="2512" spans="1:7" ht="36.75" customHeight="1" x14ac:dyDescent="0.25">
      <c r="A2512" s="7">
        <v>43243</v>
      </c>
      <c r="B2512" s="8" t="s">
        <v>140</v>
      </c>
      <c r="C2512" s="9" t="s">
        <v>2157</v>
      </c>
      <c r="D2512" s="10" t="s">
        <v>1355</v>
      </c>
      <c r="E2512" s="11" t="s">
        <v>1203</v>
      </c>
      <c r="F2512" s="12">
        <v>21803318.91</v>
      </c>
      <c r="G2512" s="13">
        <v>43281</v>
      </c>
    </row>
    <row r="2513" spans="1:7" ht="36.75" customHeight="1" x14ac:dyDescent="0.25">
      <c r="A2513" s="7">
        <v>43243</v>
      </c>
      <c r="B2513" s="8" t="s">
        <v>643</v>
      </c>
      <c r="C2513" s="9" t="s">
        <v>2157</v>
      </c>
      <c r="D2513" s="10" t="s">
        <v>1327</v>
      </c>
      <c r="E2513" s="11" t="s">
        <v>1203</v>
      </c>
      <c r="F2513" s="12">
        <v>1202750.05</v>
      </c>
      <c r="G2513" s="13">
        <v>43281</v>
      </c>
    </row>
    <row r="2514" spans="1:7" ht="36.75" customHeight="1" x14ac:dyDescent="0.25">
      <c r="A2514" s="7">
        <v>43243</v>
      </c>
      <c r="B2514" s="8" t="s">
        <v>643</v>
      </c>
      <c r="C2514" s="9" t="s">
        <v>2184</v>
      </c>
      <c r="D2514" s="10" t="s">
        <v>1333</v>
      </c>
      <c r="E2514" s="11" t="s">
        <v>1203</v>
      </c>
      <c r="F2514" s="12">
        <v>152141.07</v>
      </c>
      <c r="G2514" s="13">
        <v>43281</v>
      </c>
    </row>
    <row r="2515" spans="1:7" ht="36.75" customHeight="1" x14ac:dyDescent="0.25">
      <c r="A2515" s="7">
        <v>43243</v>
      </c>
      <c r="B2515" s="8" t="s">
        <v>247</v>
      </c>
      <c r="C2515" s="9" t="s">
        <v>2157</v>
      </c>
      <c r="D2515" s="10" t="s">
        <v>1327</v>
      </c>
      <c r="E2515" s="11" t="s">
        <v>1203</v>
      </c>
      <c r="F2515" s="12">
        <v>547240.67000000004</v>
      </c>
      <c r="G2515" s="13">
        <v>43281</v>
      </c>
    </row>
    <row r="2516" spans="1:7" ht="36.75" customHeight="1" x14ac:dyDescent="0.25">
      <c r="A2516" s="7">
        <v>43243</v>
      </c>
      <c r="B2516" s="8" t="s">
        <v>692</v>
      </c>
      <c r="C2516" s="9" t="s">
        <v>2217</v>
      </c>
      <c r="D2516" s="10" t="s">
        <v>1327</v>
      </c>
      <c r="E2516" s="11" t="s">
        <v>1203</v>
      </c>
      <c r="F2516" s="12">
        <v>1457353.91</v>
      </c>
      <c r="G2516" s="13">
        <v>43281</v>
      </c>
    </row>
    <row r="2517" spans="1:7" ht="36.75" customHeight="1" x14ac:dyDescent="0.25">
      <c r="A2517" s="7">
        <v>43243</v>
      </c>
      <c r="B2517" s="8" t="s">
        <v>1091</v>
      </c>
      <c r="C2517" s="9" t="s">
        <v>1471</v>
      </c>
      <c r="D2517" s="10" t="s">
        <v>1331</v>
      </c>
      <c r="E2517" s="11" t="s">
        <v>1203</v>
      </c>
      <c r="F2517" s="12">
        <v>564939.16</v>
      </c>
      <c r="G2517" s="13">
        <v>43281</v>
      </c>
    </row>
    <row r="2518" spans="1:7" ht="36.75" customHeight="1" x14ac:dyDescent="0.25">
      <c r="A2518" s="7">
        <v>43243</v>
      </c>
      <c r="B2518" s="8" t="s">
        <v>1091</v>
      </c>
      <c r="C2518" s="9" t="s">
        <v>1526</v>
      </c>
      <c r="D2518" s="10" t="s">
        <v>1329</v>
      </c>
      <c r="E2518" s="11" t="s">
        <v>1203</v>
      </c>
      <c r="F2518" s="12">
        <v>505471.88</v>
      </c>
      <c r="G2518" s="13">
        <v>43281</v>
      </c>
    </row>
    <row r="2519" spans="1:7" ht="36.75" customHeight="1" x14ac:dyDescent="0.25">
      <c r="A2519" s="7">
        <v>43243</v>
      </c>
      <c r="B2519" s="8" t="s">
        <v>1091</v>
      </c>
      <c r="C2519" s="9" t="s">
        <v>1719</v>
      </c>
      <c r="D2519" s="10" t="s">
        <v>1326</v>
      </c>
      <c r="E2519" s="11" t="s">
        <v>1203</v>
      </c>
      <c r="F2519" s="12">
        <v>594672.80000000005</v>
      </c>
      <c r="G2519" s="13">
        <v>43281</v>
      </c>
    </row>
    <row r="2520" spans="1:7" ht="36.75" customHeight="1" x14ac:dyDescent="0.25">
      <c r="A2520" s="7">
        <v>43243</v>
      </c>
      <c r="B2520" s="8" t="s">
        <v>1003</v>
      </c>
      <c r="C2520" s="9" t="s">
        <v>1517</v>
      </c>
      <c r="D2520" s="10" t="s">
        <v>1328</v>
      </c>
      <c r="E2520" s="11" t="s">
        <v>1203</v>
      </c>
      <c r="F2520" s="12">
        <v>113356.25</v>
      </c>
      <c r="G2520" s="13">
        <v>43281</v>
      </c>
    </row>
    <row r="2521" spans="1:7" ht="36.75" customHeight="1" x14ac:dyDescent="0.25">
      <c r="A2521" s="7">
        <v>43243</v>
      </c>
      <c r="B2521" s="8" t="s">
        <v>188</v>
      </c>
      <c r="C2521" s="9" t="s">
        <v>2385</v>
      </c>
      <c r="D2521" s="10" t="s">
        <v>1358</v>
      </c>
      <c r="E2521" s="11" t="s">
        <v>1203</v>
      </c>
      <c r="F2521" s="12">
        <v>816448.43</v>
      </c>
      <c r="G2521" s="13">
        <v>43281</v>
      </c>
    </row>
    <row r="2522" spans="1:7" ht="36.75" customHeight="1" x14ac:dyDescent="0.25">
      <c r="A2522" s="7">
        <v>43243</v>
      </c>
      <c r="B2522" s="8" t="s">
        <v>706</v>
      </c>
      <c r="C2522" s="9" t="s">
        <v>2386</v>
      </c>
      <c r="D2522" s="10" t="s">
        <v>1326</v>
      </c>
      <c r="E2522" s="11" t="s">
        <v>1203</v>
      </c>
      <c r="F2522" s="12">
        <v>1301278.04</v>
      </c>
      <c r="G2522" s="13">
        <v>43281</v>
      </c>
    </row>
    <row r="2523" spans="1:7" ht="36.75" customHeight="1" x14ac:dyDescent="0.25">
      <c r="A2523" s="7">
        <v>43243</v>
      </c>
      <c r="B2523" s="8" t="s">
        <v>595</v>
      </c>
      <c r="C2523" s="9" t="s">
        <v>2157</v>
      </c>
      <c r="D2523" s="10" t="s">
        <v>1326</v>
      </c>
      <c r="E2523" s="11" t="s">
        <v>1203</v>
      </c>
      <c r="F2523" s="12">
        <v>2119964.04</v>
      </c>
      <c r="G2523" s="13">
        <v>43281</v>
      </c>
    </row>
    <row r="2524" spans="1:7" ht="36.75" customHeight="1" x14ac:dyDescent="0.25">
      <c r="A2524" s="7">
        <v>43244</v>
      </c>
      <c r="B2524" s="8" t="s">
        <v>355</v>
      </c>
      <c r="C2524" s="9" t="s">
        <v>1705</v>
      </c>
      <c r="D2524" s="10" t="s">
        <v>1326</v>
      </c>
      <c r="E2524" s="11" t="s">
        <v>1203</v>
      </c>
      <c r="F2524" s="12">
        <v>1161325.32</v>
      </c>
      <c r="G2524" s="13">
        <v>43281</v>
      </c>
    </row>
    <row r="2525" spans="1:7" ht="36.75" customHeight="1" x14ac:dyDescent="0.25">
      <c r="A2525" s="7">
        <v>43244</v>
      </c>
      <c r="B2525" s="8" t="s">
        <v>1092</v>
      </c>
      <c r="C2525" s="9" t="s">
        <v>2387</v>
      </c>
      <c r="D2525" s="10" t="s">
        <v>1329</v>
      </c>
      <c r="E2525" s="11" t="s">
        <v>1203</v>
      </c>
      <c r="F2525" s="12">
        <v>389411.8</v>
      </c>
      <c r="G2525" s="13">
        <v>43281</v>
      </c>
    </row>
    <row r="2526" spans="1:7" ht="36.75" customHeight="1" x14ac:dyDescent="0.25">
      <c r="A2526" s="7">
        <v>43244</v>
      </c>
      <c r="B2526" s="8" t="s">
        <v>1092</v>
      </c>
      <c r="C2526" s="9" t="s">
        <v>2388</v>
      </c>
      <c r="D2526" s="10" t="s">
        <v>1326</v>
      </c>
      <c r="E2526" s="11" t="s">
        <v>1203</v>
      </c>
      <c r="F2526" s="12">
        <v>700941.24</v>
      </c>
      <c r="G2526" s="13">
        <v>43281</v>
      </c>
    </row>
    <row r="2527" spans="1:7" ht="36.75" customHeight="1" x14ac:dyDescent="0.25">
      <c r="A2527" s="7">
        <v>43244</v>
      </c>
      <c r="B2527" s="8" t="s">
        <v>983</v>
      </c>
      <c r="C2527" s="9" t="s">
        <v>2157</v>
      </c>
      <c r="D2527" s="10" t="s">
        <v>1327</v>
      </c>
      <c r="E2527" s="11" t="s">
        <v>1203</v>
      </c>
      <c r="F2527" s="12">
        <v>1038682.57</v>
      </c>
      <c r="G2527" s="13">
        <v>43281</v>
      </c>
    </row>
    <row r="2528" spans="1:7" ht="36.75" customHeight="1" x14ac:dyDescent="0.25">
      <c r="A2528" s="7">
        <v>43244</v>
      </c>
      <c r="B2528" s="8" t="s">
        <v>612</v>
      </c>
      <c r="C2528" s="9" t="s">
        <v>2157</v>
      </c>
      <c r="D2528" s="10" t="s">
        <v>1326</v>
      </c>
      <c r="E2528" s="11" t="s">
        <v>1203</v>
      </c>
      <c r="F2528" s="12">
        <v>516533.2</v>
      </c>
      <c r="G2528" s="13">
        <v>43281</v>
      </c>
    </row>
    <row r="2529" spans="1:7" ht="36.75" customHeight="1" x14ac:dyDescent="0.25">
      <c r="A2529" s="7">
        <v>43244</v>
      </c>
      <c r="B2529" s="8" t="s">
        <v>806</v>
      </c>
      <c r="C2529" s="9" t="s">
        <v>1557</v>
      </c>
      <c r="D2529" s="10" t="s">
        <v>1327</v>
      </c>
      <c r="E2529" s="11" t="s">
        <v>1203</v>
      </c>
      <c r="F2529" s="12">
        <v>1352332.16</v>
      </c>
      <c r="G2529" s="13">
        <v>43281</v>
      </c>
    </row>
    <row r="2530" spans="1:7" ht="36.75" customHeight="1" x14ac:dyDescent="0.25">
      <c r="A2530" s="7">
        <v>43244</v>
      </c>
      <c r="B2530" s="8" t="s">
        <v>141</v>
      </c>
      <c r="C2530" s="9" t="s">
        <v>2389</v>
      </c>
      <c r="D2530" s="10" t="s">
        <v>1355</v>
      </c>
      <c r="E2530" s="11" t="s">
        <v>1203</v>
      </c>
      <c r="F2530" s="12">
        <v>10164185.65</v>
      </c>
      <c r="G2530" s="13">
        <v>43281</v>
      </c>
    </row>
    <row r="2531" spans="1:7" ht="36.75" customHeight="1" x14ac:dyDescent="0.25">
      <c r="A2531" s="7">
        <v>43245</v>
      </c>
      <c r="B2531" s="8" t="s">
        <v>299</v>
      </c>
      <c r="C2531" s="9" t="s">
        <v>2390</v>
      </c>
      <c r="D2531" s="10" t="s">
        <v>1326</v>
      </c>
      <c r="E2531" s="11" t="s">
        <v>1203</v>
      </c>
      <c r="F2531" s="12">
        <v>1359020.16</v>
      </c>
      <c r="G2531" s="13">
        <v>43281</v>
      </c>
    </row>
    <row r="2532" spans="1:7" ht="36.75" customHeight="1" x14ac:dyDescent="0.25">
      <c r="A2532" s="7">
        <v>43245</v>
      </c>
      <c r="B2532" s="8" t="s">
        <v>442</v>
      </c>
      <c r="C2532" s="9" t="s">
        <v>2041</v>
      </c>
      <c r="D2532" s="10" t="s">
        <v>1326</v>
      </c>
      <c r="E2532" s="11" t="s">
        <v>1203</v>
      </c>
      <c r="F2532" s="12">
        <v>1330512.54</v>
      </c>
      <c r="G2532" s="13">
        <v>43281</v>
      </c>
    </row>
    <row r="2533" spans="1:7" ht="36.75" customHeight="1" x14ac:dyDescent="0.25">
      <c r="A2533" s="7">
        <v>43245</v>
      </c>
      <c r="B2533" s="8" t="s">
        <v>93</v>
      </c>
      <c r="C2533" s="9" t="s">
        <v>1538</v>
      </c>
      <c r="D2533" s="10" t="s">
        <v>1326</v>
      </c>
      <c r="E2533" s="11" t="s">
        <v>1203</v>
      </c>
      <c r="F2533" s="12">
        <v>1516533.64</v>
      </c>
      <c r="G2533" s="13">
        <v>43281</v>
      </c>
    </row>
    <row r="2534" spans="1:7" ht="36.75" customHeight="1" x14ac:dyDescent="0.25">
      <c r="A2534" s="7">
        <v>43245</v>
      </c>
      <c r="B2534" s="8" t="s">
        <v>311</v>
      </c>
      <c r="C2534" s="9" t="s">
        <v>2184</v>
      </c>
      <c r="D2534" s="10" t="s">
        <v>1326</v>
      </c>
      <c r="E2534" s="11" t="s">
        <v>1203</v>
      </c>
      <c r="F2534" s="12">
        <v>1415646</v>
      </c>
      <c r="G2534" s="13">
        <v>43281</v>
      </c>
    </row>
    <row r="2535" spans="1:7" ht="36.75" customHeight="1" x14ac:dyDescent="0.25">
      <c r="A2535" s="7">
        <v>43245</v>
      </c>
      <c r="B2535" s="8" t="s">
        <v>17</v>
      </c>
      <c r="C2535" s="9" t="s">
        <v>1484</v>
      </c>
      <c r="D2535" s="10" t="s">
        <v>1326</v>
      </c>
      <c r="E2535" s="11" t="s">
        <v>1203</v>
      </c>
      <c r="F2535" s="12">
        <v>819451</v>
      </c>
      <c r="G2535" s="13">
        <v>43281</v>
      </c>
    </row>
    <row r="2536" spans="1:7" ht="36.75" customHeight="1" x14ac:dyDescent="0.25">
      <c r="A2536" s="7">
        <v>43245</v>
      </c>
      <c r="B2536" s="8" t="s">
        <v>361</v>
      </c>
      <c r="C2536" s="9" t="s">
        <v>2391</v>
      </c>
      <c r="D2536" s="10" t="s">
        <v>1355</v>
      </c>
      <c r="E2536" s="11" t="s">
        <v>1203</v>
      </c>
      <c r="F2536" s="12">
        <v>118035617.12</v>
      </c>
      <c r="G2536" s="13">
        <v>43281</v>
      </c>
    </row>
    <row r="2537" spans="1:7" ht="36.75" customHeight="1" x14ac:dyDescent="0.25">
      <c r="A2537" s="7">
        <v>43245</v>
      </c>
      <c r="B2537" s="8" t="s">
        <v>429</v>
      </c>
      <c r="C2537" s="9" t="s">
        <v>1756</v>
      </c>
      <c r="D2537" s="10" t="s">
        <v>1327</v>
      </c>
      <c r="E2537" s="11" t="s">
        <v>1203</v>
      </c>
      <c r="F2537" s="12">
        <v>2195727.42</v>
      </c>
      <c r="G2537" s="13">
        <v>43281</v>
      </c>
    </row>
    <row r="2538" spans="1:7" ht="36.75" customHeight="1" x14ac:dyDescent="0.25">
      <c r="A2538" s="7">
        <v>43245</v>
      </c>
      <c r="B2538" s="8" t="s">
        <v>452</v>
      </c>
      <c r="C2538" s="9" t="s">
        <v>2157</v>
      </c>
      <c r="D2538" s="10" t="s">
        <v>1326</v>
      </c>
      <c r="E2538" s="11" t="s">
        <v>1203</v>
      </c>
      <c r="F2538" s="12">
        <v>395290.56</v>
      </c>
      <c r="G2538" s="13">
        <v>43281</v>
      </c>
    </row>
    <row r="2539" spans="1:7" ht="36.75" customHeight="1" x14ac:dyDescent="0.25">
      <c r="A2539" s="7">
        <v>43245</v>
      </c>
      <c r="B2539" s="8" t="s">
        <v>387</v>
      </c>
      <c r="C2539" s="9" t="s">
        <v>2090</v>
      </c>
      <c r="D2539" s="10" t="s">
        <v>1329</v>
      </c>
      <c r="E2539" s="11" t="s">
        <v>1203</v>
      </c>
      <c r="F2539" s="12">
        <v>370199.03999999998</v>
      </c>
      <c r="G2539" s="13">
        <v>43281</v>
      </c>
    </row>
    <row r="2540" spans="1:7" ht="36.75" customHeight="1" x14ac:dyDescent="0.25">
      <c r="A2540" s="7">
        <v>43245</v>
      </c>
      <c r="B2540" s="8" t="s">
        <v>387</v>
      </c>
      <c r="C2540" s="9" t="s">
        <v>1563</v>
      </c>
      <c r="D2540" s="10" t="s">
        <v>1326</v>
      </c>
      <c r="E2540" s="11" t="s">
        <v>1203</v>
      </c>
      <c r="F2540" s="12">
        <v>439611.36</v>
      </c>
      <c r="G2540" s="13">
        <v>43281</v>
      </c>
    </row>
    <row r="2541" spans="1:7" ht="36.75" customHeight="1" x14ac:dyDescent="0.25">
      <c r="A2541" s="7">
        <v>43245</v>
      </c>
      <c r="B2541" s="8" t="s">
        <v>1093</v>
      </c>
      <c r="C2541" s="9" t="s">
        <v>2392</v>
      </c>
      <c r="D2541" s="10" t="s">
        <v>1331</v>
      </c>
      <c r="E2541" s="11" t="s">
        <v>1203</v>
      </c>
      <c r="F2541" s="12">
        <v>1172341.8</v>
      </c>
      <c r="G2541" s="13">
        <v>43281</v>
      </c>
    </row>
    <row r="2542" spans="1:7" ht="36.75" customHeight="1" x14ac:dyDescent="0.25">
      <c r="A2542" s="7">
        <v>43245</v>
      </c>
      <c r="B2542" s="8" t="s">
        <v>1093</v>
      </c>
      <c r="C2542" s="9" t="s">
        <v>2393</v>
      </c>
      <c r="D2542" s="10" t="s">
        <v>1329</v>
      </c>
      <c r="E2542" s="11" t="s">
        <v>1203</v>
      </c>
      <c r="F2542" s="12">
        <v>925533</v>
      </c>
      <c r="G2542" s="13">
        <v>43281</v>
      </c>
    </row>
    <row r="2543" spans="1:7" ht="36.75" customHeight="1" x14ac:dyDescent="0.25">
      <c r="A2543" s="7">
        <v>43245</v>
      </c>
      <c r="B2543" s="8" t="s">
        <v>1093</v>
      </c>
      <c r="C2543" s="9" t="s">
        <v>2157</v>
      </c>
      <c r="D2543" s="10" t="s">
        <v>1326</v>
      </c>
      <c r="E2543" s="11" t="s">
        <v>1203</v>
      </c>
      <c r="F2543" s="12">
        <v>1172341.8</v>
      </c>
      <c r="G2543" s="13">
        <v>43281</v>
      </c>
    </row>
    <row r="2544" spans="1:7" ht="36.75" customHeight="1" x14ac:dyDescent="0.25">
      <c r="A2544" s="7">
        <v>43245</v>
      </c>
      <c r="B2544" s="8" t="s">
        <v>645</v>
      </c>
      <c r="C2544" s="9" t="s">
        <v>1610</v>
      </c>
      <c r="D2544" s="10" t="s">
        <v>1326</v>
      </c>
      <c r="E2544" s="11" t="s">
        <v>1203</v>
      </c>
      <c r="F2544" s="12">
        <v>870896.42</v>
      </c>
      <c r="G2544" s="13">
        <v>43281</v>
      </c>
    </row>
    <row r="2545" spans="1:7" ht="36.75" customHeight="1" x14ac:dyDescent="0.25">
      <c r="A2545" s="7">
        <v>43245</v>
      </c>
      <c r="B2545" s="8" t="s">
        <v>645</v>
      </c>
      <c r="C2545" s="9" t="s">
        <v>1619</v>
      </c>
      <c r="D2545" s="10" t="s">
        <v>1326</v>
      </c>
      <c r="E2545" s="11" t="s">
        <v>1203</v>
      </c>
      <c r="F2545" s="12">
        <v>508485.6</v>
      </c>
      <c r="G2545" s="13">
        <v>43281</v>
      </c>
    </row>
    <row r="2546" spans="1:7" ht="36.75" customHeight="1" x14ac:dyDescent="0.25">
      <c r="A2546" s="7">
        <v>43245</v>
      </c>
      <c r="B2546" s="8" t="s">
        <v>673</v>
      </c>
      <c r="C2546" s="9" t="s">
        <v>1941</v>
      </c>
      <c r="D2546" s="10" t="s">
        <v>1327</v>
      </c>
      <c r="E2546" s="11" t="s">
        <v>1203</v>
      </c>
      <c r="F2546" s="12">
        <v>1158521.48</v>
      </c>
      <c r="G2546" s="13">
        <v>43281</v>
      </c>
    </row>
    <row r="2547" spans="1:7" ht="36.75" customHeight="1" x14ac:dyDescent="0.25">
      <c r="A2547" s="7">
        <v>43245</v>
      </c>
      <c r="B2547" s="8" t="s">
        <v>238</v>
      </c>
      <c r="C2547" s="9" t="s">
        <v>1515</v>
      </c>
      <c r="D2547" s="10" t="s">
        <v>1326</v>
      </c>
      <c r="E2547" s="11" t="s">
        <v>1203</v>
      </c>
      <c r="F2547" s="12">
        <v>573707.74</v>
      </c>
      <c r="G2547" s="13">
        <v>43281</v>
      </c>
    </row>
    <row r="2548" spans="1:7" ht="36.75" customHeight="1" x14ac:dyDescent="0.25">
      <c r="A2548" s="7">
        <v>43245</v>
      </c>
      <c r="B2548" s="8" t="s">
        <v>224</v>
      </c>
      <c r="C2548" s="9" t="s">
        <v>2394</v>
      </c>
      <c r="D2548" s="10" t="s">
        <v>1327</v>
      </c>
      <c r="E2548" s="11" t="s">
        <v>1203</v>
      </c>
      <c r="F2548" s="12">
        <v>2161045.98</v>
      </c>
      <c r="G2548" s="13">
        <v>43281</v>
      </c>
    </row>
    <row r="2549" spans="1:7" ht="36.75" customHeight="1" x14ac:dyDescent="0.25">
      <c r="A2549" s="7">
        <v>43245</v>
      </c>
      <c r="B2549" s="8" t="s">
        <v>172</v>
      </c>
      <c r="C2549" s="9" t="s">
        <v>2395</v>
      </c>
      <c r="D2549" s="10" t="s">
        <v>1327</v>
      </c>
      <c r="E2549" s="11" t="s">
        <v>1203</v>
      </c>
      <c r="F2549" s="12">
        <v>1184285.1000000001</v>
      </c>
      <c r="G2549" s="13">
        <v>43281</v>
      </c>
    </row>
    <row r="2550" spans="1:7" ht="36.75" customHeight="1" x14ac:dyDescent="0.25">
      <c r="A2550" s="7">
        <v>43245</v>
      </c>
      <c r="B2550" s="8" t="s">
        <v>397</v>
      </c>
      <c r="C2550" s="9" t="s">
        <v>2396</v>
      </c>
      <c r="D2550" s="10" t="s">
        <v>1327</v>
      </c>
      <c r="E2550" s="11" t="s">
        <v>1203</v>
      </c>
      <c r="F2550" s="12">
        <v>2785100.76</v>
      </c>
      <c r="G2550" s="13">
        <v>43281</v>
      </c>
    </row>
    <row r="2551" spans="1:7" ht="36.75" customHeight="1" x14ac:dyDescent="0.25">
      <c r="A2551" s="7">
        <v>43245</v>
      </c>
      <c r="B2551" s="8" t="s">
        <v>397</v>
      </c>
      <c r="C2551" s="9" t="s">
        <v>1725</v>
      </c>
      <c r="D2551" s="10" t="s">
        <v>1326</v>
      </c>
      <c r="E2551" s="11" t="s">
        <v>1203</v>
      </c>
      <c r="F2551" s="12">
        <v>1273472.52</v>
      </c>
      <c r="G2551" s="13">
        <v>43281</v>
      </c>
    </row>
    <row r="2552" spans="1:7" ht="36.75" customHeight="1" x14ac:dyDescent="0.25">
      <c r="A2552" s="7">
        <v>43245</v>
      </c>
      <c r="B2552" s="8" t="s">
        <v>644</v>
      </c>
      <c r="C2552" s="9" t="s">
        <v>2109</v>
      </c>
      <c r="D2552" s="10" t="s">
        <v>1327</v>
      </c>
      <c r="E2552" s="11" t="s">
        <v>1203</v>
      </c>
      <c r="F2552" s="12">
        <v>2127848.4500000002</v>
      </c>
      <c r="G2552" s="13">
        <v>43281</v>
      </c>
    </row>
    <row r="2553" spans="1:7" ht="36.75" customHeight="1" x14ac:dyDescent="0.25">
      <c r="A2553" s="7">
        <v>43245</v>
      </c>
      <c r="B2553" s="8" t="s">
        <v>343</v>
      </c>
      <c r="C2553" s="9" t="s">
        <v>1557</v>
      </c>
      <c r="D2553" s="10" t="s">
        <v>1327</v>
      </c>
      <c r="E2553" s="11" t="s">
        <v>1203</v>
      </c>
      <c r="F2553" s="12">
        <v>1296362.77</v>
      </c>
      <c r="G2553" s="13">
        <v>43281</v>
      </c>
    </row>
    <row r="2554" spans="1:7" ht="36.75" customHeight="1" x14ac:dyDescent="0.25">
      <c r="A2554" s="7">
        <v>43245</v>
      </c>
      <c r="B2554" s="8" t="s">
        <v>30</v>
      </c>
      <c r="C2554" s="9" t="s">
        <v>1777</v>
      </c>
      <c r="D2554" s="10" t="s">
        <v>1328</v>
      </c>
      <c r="E2554" s="11" t="s">
        <v>1203</v>
      </c>
      <c r="F2554" s="12">
        <v>840898.68</v>
      </c>
      <c r="G2554" s="13">
        <v>43281</v>
      </c>
    </row>
    <row r="2555" spans="1:7" ht="36.75" customHeight="1" x14ac:dyDescent="0.25">
      <c r="A2555" s="7">
        <v>43245</v>
      </c>
      <c r="B2555" s="8" t="s">
        <v>163</v>
      </c>
      <c r="C2555" s="9" t="s">
        <v>2184</v>
      </c>
      <c r="D2555" s="10" t="s">
        <v>1327</v>
      </c>
      <c r="E2555" s="11" t="s">
        <v>1203</v>
      </c>
      <c r="F2555" s="12">
        <v>221158.11</v>
      </c>
      <c r="G2555" s="13">
        <v>43281</v>
      </c>
    </row>
    <row r="2556" spans="1:7" ht="36.75" customHeight="1" x14ac:dyDescent="0.25">
      <c r="A2556" s="7">
        <v>43245</v>
      </c>
      <c r="B2556" s="8" t="s">
        <v>675</v>
      </c>
      <c r="C2556" s="9" t="s">
        <v>2157</v>
      </c>
      <c r="D2556" s="10" t="s">
        <v>1327</v>
      </c>
      <c r="E2556" s="11" t="s">
        <v>1203</v>
      </c>
      <c r="F2556" s="12">
        <v>2978590.36</v>
      </c>
      <c r="G2556" s="13">
        <v>43281</v>
      </c>
    </row>
    <row r="2557" spans="1:7" ht="36.75" customHeight="1" x14ac:dyDescent="0.25">
      <c r="A2557" s="7">
        <v>43201</v>
      </c>
      <c r="B2557" s="8" t="s">
        <v>138</v>
      </c>
      <c r="C2557" s="9" t="s">
        <v>1560</v>
      </c>
      <c r="D2557" s="10" t="s">
        <v>1359</v>
      </c>
      <c r="E2557" s="11" t="s">
        <v>1203</v>
      </c>
      <c r="F2557" s="12">
        <v>526468.80000000005</v>
      </c>
      <c r="G2557" s="13">
        <v>43281</v>
      </c>
    </row>
    <row r="2558" spans="1:7" ht="36.75" customHeight="1" x14ac:dyDescent="0.25">
      <c r="A2558" s="7">
        <v>43201</v>
      </c>
      <c r="B2558" s="8" t="s">
        <v>138</v>
      </c>
      <c r="C2558" s="9" t="s">
        <v>1537</v>
      </c>
      <c r="D2558" s="10" t="s">
        <v>1360</v>
      </c>
      <c r="E2558" s="11" t="s">
        <v>1203</v>
      </c>
      <c r="F2558" s="12">
        <v>311095.2</v>
      </c>
      <c r="G2558" s="13">
        <v>43281</v>
      </c>
    </row>
    <row r="2559" spans="1:7" ht="36.75" customHeight="1" x14ac:dyDescent="0.25">
      <c r="A2559" s="7">
        <v>43221</v>
      </c>
      <c r="B2559" s="8" t="s">
        <v>1094</v>
      </c>
      <c r="C2559" s="9" t="s">
        <v>1480</v>
      </c>
      <c r="D2559" s="10" t="s">
        <v>1326</v>
      </c>
      <c r="E2559" s="11" t="s">
        <v>1203</v>
      </c>
      <c r="F2559" s="12">
        <f>4104*50.74</f>
        <v>208236.96000000002</v>
      </c>
      <c r="G2559" s="13">
        <v>43281</v>
      </c>
    </row>
    <row r="2560" spans="1:7" ht="36.75" customHeight="1" x14ac:dyDescent="0.25">
      <c r="A2560" s="7">
        <v>43221</v>
      </c>
      <c r="B2560" s="8" t="s">
        <v>1095</v>
      </c>
      <c r="C2560" s="9" t="s">
        <v>2147</v>
      </c>
      <c r="D2560" s="10" t="s">
        <v>1326</v>
      </c>
      <c r="E2560" s="11" t="s">
        <v>1203</v>
      </c>
      <c r="F2560" s="12">
        <f>17730*50.74</f>
        <v>899620.20000000007</v>
      </c>
      <c r="G2560" s="13">
        <v>43281</v>
      </c>
    </row>
    <row r="2561" spans="1:7" ht="36.75" customHeight="1" x14ac:dyDescent="0.25">
      <c r="A2561" s="7">
        <v>43221</v>
      </c>
      <c r="B2561" s="8" t="s">
        <v>778</v>
      </c>
      <c r="C2561" s="9" t="s">
        <v>1625</v>
      </c>
      <c r="D2561" s="10" t="s">
        <v>1326</v>
      </c>
      <c r="E2561" s="11" t="s">
        <v>1203</v>
      </c>
      <c r="F2561" s="12">
        <v>1634597.36</v>
      </c>
      <c r="G2561" s="13">
        <v>43281</v>
      </c>
    </row>
    <row r="2562" spans="1:7" ht="36.75" customHeight="1" x14ac:dyDescent="0.25">
      <c r="A2562" s="7">
        <v>43221</v>
      </c>
      <c r="B2562" s="8" t="s">
        <v>159</v>
      </c>
      <c r="C2562" s="9" t="s">
        <v>2397</v>
      </c>
      <c r="D2562" s="10" t="s">
        <v>1328</v>
      </c>
      <c r="E2562" s="11" t="s">
        <v>1203</v>
      </c>
      <c r="F2562" s="12">
        <v>175692.41</v>
      </c>
      <c r="G2562" s="13">
        <v>43281</v>
      </c>
    </row>
    <row r="2563" spans="1:7" ht="36.75" customHeight="1" x14ac:dyDescent="0.25">
      <c r="A2563" s="7">
        <v>43221</v>
      </c>
      <c r="B2563" s="8" t="s">
        <v>1096</v>
      </c>
      <c r="C2563" s="9" t="s">
        <v>1560</v>
      </c>
      <c r="D2563" s="10" t="s">
        <v>1326</v>
      </c>
      <c r="E2563" s="11" t="s">
        <v>1203</v>
      </c>
      <c r="F2563" s="12">
        <v>886688.58</v>
      </c>
      <c r="G2563" s="13">
        <v>43281</v>
      </c>
    </row>
    <row r="2564" spans="1:7" ht="36.75" customHeight="1" x14ac:dyDescent="0.25">
      <c r="A2564" s="7">
        <v>43221</v>
      </c>
      <c r="B2564" s="8" t="s">
        <v>623</v>
      </c>
      <c r="C2564" s="9" t="s">
        <v>1724</v>
      </c>
      <c r="D2564" s="10" t="s">
        <v>1326</v>
      </c>
      <c r="E2564" s="11" t="s">
        <v>1203</v>
      </c>
      <c r="F2564" s="12">
        <v>1598599.1</v>
      </c>
      <c r="G2564" s="13">
        <v>43281</v>
      </c>
    </row>
    <row r="2565" spans="1:7" ht="36.75" customHeight="1" x14ac:dyDescent="0.25">
      <c r="A2565" s="7">
        <v>43221</v>
      </c>
      <c r="B2565" s="8" t="s">
        <v>197</v>
      </c>
      <c r="C2565" s="9" t="s">
        <v>1552</v>
      </c>
      <c r="D2565" s="10" t="s">
        <v>1326</v>
      </c>
      <c r="E2565" s="11" t="s">
        <v>1203</v>
      </c>
      <c r="F2565" s="12">
        <v>1160235</v>
      </c>
      <c r="G2565" s="13">
        <v>43281</v>
      </c>
    </row>
    <row r="2566" spans="1:7" ht="36.75" customHeight="1" x14ac:dyDescent="0.25">
      <c r="A2566" s="7">
        <v>43221</v>
      </c>
      <c r="B2566" s="8" t="s">
        <v>918</v>
      </c>
      <c r="C2566" s="9" t="s">
        <v>2157</v>
      </c>
      <c r="D2566" s="10" t="s">
        <v>1326</v>
      </c>
      <c r="E2566" s="11" t="s">
        <v>1203</v>
      </c>
      <c r="F2566" s="12">
        <f>29980*50.74</f>
        <v>1521185.2</v>
      </c>
      <c r="G2566" s="13">
        <v>43281</v>
      </c>
    </row>
    <row r="2567" spans="1:7" ht="36.75" customHeight="1" x14ac:dyDescent="0.25">
      <c r="A2567" s="7">
        <v>43222</v>
      </c>
      <c r="B2567" s="8" t="s">
        <v>128</v>
      </c>
      <c r="C2567" s="9" t="s">
        <v>2398</v>
      </c>
      <c r="D2567" s="10" t="s">
        <v>1326</v>
      </c>
      <c r="E2567" s="11" t="s">
        <v>1203</v>
      </c>
      <c r="F2567" s="12">
        <f>28218*53.1</f>
        <v>1498375.8</v>
      </c>
      <c r="G2567" s="13">
        <v>43281</v>
      </c>
    </row>
    <row r="2568" spans="1:7" ht="36.75" customHeight="1" x14ac:dyDescent="0.25">
      <c r="A2568" s="7">
        <v>43222</v>
      </c>
      <c r="B2568" s="8" t="s">
        <v>154</v>
      </c>
      <c r="C2568" s="9" t="s">
        <v>1468</v>
      </c>
      <c r="D2568" s="10" t="s">
        <v>1326</v>
      </c>
      <c r="E2568" s="11" t="s">
        <v>1203</v>
      </c>
      <c r="F2568" s="12">
        <f>14269*50.74</f>
        <v>724009.06</v>
      </c>
      <c r="G2568" s="13">
        <v>43281</v>
      </c>
    </row>
    <row r="2569" spans="1:7" ht="36.75" customHeight="1" x14ac:dyDescent="0.25">
      <c r="A2569" s="7">
        <v>43222</v>
      </c>
      <c r="B2569" s="8" t="s">
        <v>371</v>
      </c>
      <c r="C2569" s="9" t="s">
        <v>1464</v>
      </c>
      <c r="D2569" s="10" t="s">
        <v>1326</v>
      </c>
      <c r="E2569" s="11" t="s">
        <v>1203</v>
      </c>
      <c r="F2569" s="12">
        <f>17670*53.1</f>
        <v>938277</v>
      </c>
      <c r="G2569" s="13">
        <v>43281</v>
      </c>
    </row>
    <row r="2570" spans="1:7" ht="36.75" customHeight="1" x14ac:dyDescent="0.25">
      <c r="A2570" s="7">
        <v>43222</v>
      </c>
      <c r="B2570" s="8" t="s">
        <v>598</v>
      </c>
      <c r="C2570" s="9" t="s">
        <v>1468</v>
      </c>
      <c r="D2570" s="10" t="s">
        <v>1326</v>
      </c>
      <c r="E2570" s="11" t="s">
        <v>1203</v>
      </c>
      <c r="F2570" s="12">
        <v>1310157.54</v>
      </c>
      <c r="G2570" s="13">
        <v>43281</v>
      </c>
    </row>
    <row r="2571" spans="1:7" ht="36.75" customHeight="1" x14ac:dyDescent="0.25">
      <c r="A2571" s="7">
        <v>43222</v>
      </c>
      <c r="B2571" s="8" t="s">
        <v>476</v>
      </c>
      <c r="C2571" s="9" t="s">
        <v>1677</v>
      </c>
      <c r="D2571" s="10" t="s">
        <v>1326</v>
      </c>
      <c r="E2571" s="11" t="s">
        <v>1203</v>
      </c>
      <c r="F2571" s="12">
        <v>557185.38</v>
      </c>
      <c r="G2571" s="13">
        <v>43281</v>
      </c>
    </row>
    <row r="2572" spans="1:7" ht="36.75" customHeight="1" x14ac:dyDescent="0.25">
      <c r="A2572" s="7">
        <v>43222</v>
      </c>
      <c r="B2572" s="8" t="s">
        <v>565</v>
      </c>
      <c r="C2572" s="9" t="s">
        <v>2399</v>
      </c>
      <c r="D2572" s="10" t="s">
        <v>1326</v>
      </c>
      <c r="E2572" s="11" t="s">
        <v>1203</v>
      </c>
      <c r="F2572" s="12">
        <v>683316.76</v>
      </c>
      <c r="G2572" s="13">
        <v>43281</v>
      </c>
    </row>
    <row r="2573" spans="1:7" ht="36.75" customHeight="1" x14ac:dyDescent="0.25">
      <c r="A2573" s="7">
        <v>43222</v>
      </c>
      <c r="B2573" s="8" t="s">
        <v>269</v>
      </c>
      <c r="C2573" s="9" t="s">
        <v>2400</v>
      </c>
      <c r="D2573" s="10" t="s">
        <v>1326</v>
      </c>
      <c r="E2573" s="11" t="s">
        <v>1203</v>
      </c>
      <c r="F2573" s="12">
        <f>12806*50.74</f>
        <v>649776.44000000006</v>
      </c>
      <c r="G2573" s="13">
        <v>43281</v>
      </c>
    </row>
    <row r="2574" spans="1:7" ht="36.75" customHeight="1" x14ac:dyDescent="0.25">
      <c r="A2574" s="7">
        <v>43222</v>
      </c>
      <c r="B2574" s="8" t="s">
        <v>108</v>
      </c>
      <c r="C2574" s="9" t="s">
        <v>1495</v>
      </c>
      <c r="D2574" s="10" t="s">
        <v>1326</v>
      </c>
      <c r="E2574" s="11" t="s">
        <v>1203</v>
      </c>
      <c r="F2574" s="12">
        <v>897655.5</v>
      </c>
      <c r="G2574" s="13">
        <v>43281</v>
      </c>
    </row>
    <row r="2575" spans="1:7" ht="36.75" customHeight="1" x14ac:dyDescent="0.25">
      <c r="A2575" s="7">
        <v>43222</v>
      </c>
      <c r="B2575" s="8" t="s">
        <v>187</v>
      </c>
      <c r="C2575" s="9" t="s">
        <v>1946</v>
      </c>
      <c r="D2575" s="10" t="s">
        <v>1326</v>
      </c>
      <c r="E2575" s="11" t="s">
        <v>1203</v>
      </c>
      <c r="F2575" s="12">
        <v>1003420.08</v>
      </c>
      <c r="G2575" s="13">
        <v>43281</v>
      </c>
    </row>
    <row r="2576" spans="1:7" ht="36.75" customHeight="1" x14ac:dyDescent="0.25">
      <c r="A2576" s="7">
        <v>43222</v>
      </c>
      <c r="B2576" s="8" t="s">
        <v>96</v>
      </c>
      <c r="C2576" s="9" t="s">
        <v>1946</v>
      </c>
      <c r="D2576" s="10" t="s">
        <v>1326</v>
      </c>
      <c r="E2576" s="11" t="s">
        <v>1203</v>
      </c>
      <c r="F2576" s="12">
        <f>23022*50.74</f>
        <v>1168136.28</v>
      </c>
      <c r="G2576" s="13">
        <v>43281</v>
      </c>
    </row>
    <row r="2577" spans="1:7" ht="36.75" customHeight="1" x14ac:dyDescent="0.25">
      <c r="A2577" s="7">
        <v>43222</v>
      </c>
      <c r="B2577" s="8" t="s">
        <v>551</v>
      </c>
      <c r="C2577" s="9" t="s">
        <v>2401</v>
      </c>
      <c r="D2577" s="10" t="s">
        <v>1326</v>
      </c>
      <c r="E2577" s="11" t="s">
        <v>1203</v>
      </c>
      <c r="F2577" s="12">
        <v>2052081.36</v>
      </c>
      <c r="G2577" s="13">
        <v>43281</v>
      </c>
    </row>
    <row r="2578" spans="1:7" ht="36.75" customHeight="1" x14ac:dyDescent="0.25">
      <c r="A2578" s="7">
        <v>43222</v>
      </c>
      <c r="B2578" s="8" t="s">
        <v>349</v>
      </c>
      <c r="C2578" s="9" t="s">
        <v>2402</v>
      </c>
      <c r="D2578" s="10" t="s">
        <v>1326</v>
      </c>
      <c r="E2578" s="11" t="s">
        <v>1203</v>
      </c>
      <c r="F2578" s="12">
        <f>11631*50.74</f>
        <v>590156.94000000006</v>
      </c>
      <c r="G2578" s="13">
        <v>43281</v>
      </c>
    </row>
    <row r="2579" spans="1:7" ht="36.75" customHeight="1" x14ac:dyDescent="0.25">
      <c r="A2579" s="7">
        <v>43222</v>
      </c>
      <c r="B2579" s="8" t="s">
        <v>1097</v>
      </c>
      <c r="C2579" s="9" t="s">
        <v>1727</v>
      </c>
      <c r="D2579" s="10" t="s">
        <v>1326</v>
      </c>
      <c r="E2579" s="11" t="s">
        <v>1203</v>
      </c>
      <c r="F2579" s="12">
        <v>430985.56</v>
      </c>
      <c r="G2579" s="13">
        <v>43281</v>
      </c>
    </row>
    <row r="2580" spans="1:7" ht="36.75" customHeight="1" x14ac:dyDescent="0.25">
      <c r="A2580" s="7">
        <v>43222</v>
      </c>
      <c r="B2580" s="8" t="s">
        <v>1098</v>
      </c>
      <c r="C2580" s="9" t="s">
        <v>1496</v>
      </c>
      <c r="D2580" s="10" t="s">
        <v>1326</v>
      </c>
      <c r="E2580" s="11" t="s">
        <v>1203</v>
      </c>
      <c r="F2580" s="12">
        <v>1273518.54</v>
      </c>
      <c r="G2580" s="13">
        <v>43281</v>
      </c>
    </row>
    <row r="2581" spans="1:7" ht="36.75" customHeight="1" x14ac:dyDescent="0.25">
      <c r="A2581" s="7">
        <v>43222</v>
      </c>
      <c r="B2581" s="8" t="s">
        <v>756</v>
      </c>
      <c r="C2581" s="9" t="s">
        <v>1514</v>
      </c>
      <c r="D2581" s="10" t="s">
        <v>1326</v>
      </c>
      <c r="E2581" s="11" t="s">
        <v>1203</v>
      </c>
      <c r="F2581" s="12">
        <v>2042587.08</v>
      </c>
      <c r="G2581" s="13">
        <v>43281</v>
      </c>
    </row>
    <row r="2582" spans="1:7" ht="36.75" customHeight="1" x14ac:dyDescent="0.25">
      <c r="A2582" s="7">
        <v>43222</v>
      </c>
      <c r="B2582" s="8" t="s">
        <v>859</v>
      </c>
      <c r="C2582" s="9" t="s">
        <v>1534</v>
      </c>
      <c r="D2582" s="10" t="s">
        <v>1326</v>
      </c>
      <c r="E2582" s="11" t="s">
        <v>1203</v>
      </c>
      <c r="F2582" s="12">
        <f>8911*53.1</f>
        <v>473174.10000000003</v>
      </c>
      <c r="G2582" s="13">
        <v>43281</v>
      </c>
    </row>
    <row r="2583" spans="1:7" ht="36.75" customHeight="1" x14ac:dyDescent="0.25">
      <c r="A2583" s="7">
        <v>43223</v>
      </c>
      <c r="B2583" s="8" t="s">
        <v>267</v>
      </c>
      <c r="C2583" s="9" t="s">
        <v>2157</v>
      </c>
      <c r="D2583" s="10" t="s">
        <v>1326</v>
      </c>
      <c r="E2583" s="11" t="s">
        <v>1203</v>
      </c>
      <c r="F2583" s="12">
        <v>812662.46</v>
      </c>
      <c r="G2583" s="13">
        <v>43281</v>
      </c>
    </row>
    <row r="2584" spans="1:7" ht="36.75" customHeight="1" x14ac:dyDescent="0.25">
      <c r="A2584" s="7">
        <v>43223</v>
      </c>
      <c r="B2584" s="8" t="s">
        <v>1099</v>
      </c>
      <c r="C2584" s="9" t="s">
        <v>1615</v>
      </c>
      <c r="D2584" s="10" t="s">
        <v>1326</v>
      </c>
      <c r="E2584" s="11" t="s">
        <v>1203</v>
      </c>
      <c r="F2584" s="12">
        <f>20541*50.74</f>
        <v>1042250.3400000001</v>
      </c>
      <c r="G2584" s="13">
        <v>43281</v>
      </c>
    </row>
    <row r="2585" spans="1:7" ht="36.75" customHeight="1" x14ac:dyDescent="0.25">
      <c r="A2585" s="7">
        <v>43223</v>
      </c>
      <c r="B2585" s="8" t="s">
        <v>625</v>
      </c>
      <c r="C2585" s="9" t="s">
        <v>1512</v>
      </c>
      <c r="D2585" s="10" t="s">
        <v>1326</v>
      </c>
      <c r="E2585" s="11" t="s">
        <v>1203</v>
      </c>
      <c r="F2585" s="12">
        <v>346613.2</v>
      </c>
      <c r="G2585" s="13">
        <v>43281</v>
      </c>
    </row>
    <row r="2586" spans="1:7" ht="36.75" customHeight="1" x14ac:dyDescent="0.25">
      <c r="A2586" s="7">
        <v>43223</v>
      </c>
      <c r="B2586" s="8" t="s">
        <v>386</v>
      </c>
      <c r="C2586" s="9" t="s">
        <v>2403</v>
      </c>
      <c r="D2586" s="10" t="s">
        <v>1326</v>
      </c>
      <c r="E2586" s="11" t="s">
        <v>1203</v>
      </c>
      <c r="F2586" s="12">
        <v>987092.42</v>
      </c>
      <c r="G2586" s="13">
        <v>43281</v>
      </c>
    </row>
    <row r="2587" spans="1:7" ht="36.75" customHeight="1" x14ac:dyDescent="0.25">
      <c r="A2587" s="7">
        <v>43223</v>
      </c>
      <c r="B2587" s="8" t="s">
        <v>1100</v>
      </c>
      <c r="C2587" s="9" t="s">
        <v>2404</v>
      </c>
      <c r="D2587" s="10" t="s">
        <v>1329</v>
      </c>
      <c r="E2587" s="11" t="s">
        <v>1203</v>
      </c>
      <c r="F2587" s="12">
        <v>421154.98</v>
      </c>
      <c r="G2587" s="13">
        <v>43281</v>
      </c>
    </row>
    <row r="2588" spans="1:7" ht="36.75" customHeight="1" x14ac:dyDescent="0.25">
      <c r="A2588" s="7">
        <v>43223</v>
      </c>
      <c r="B2588" s="8" t="s">
        <v>1100</v>
      </c>
      <c r="C2588" s="9" t="s">
        <v>2405</v>
      </c>
      <c r="D2588" s="10" t="s">
        <v>1331</v>
      </c>
      <c r="E2588" s="11" t="s">
        <v>1203</v>
      </c>
      <c r="F2588" s="12">
        <v>116296.08</v>
      </c>
      <c r="G2588" s="13">
        <v>43281</v>
      </c>
    </row>
    <row r="2589" spans="1:7" ht="36.75" customHeight="1" x14ac:dyDescent="0.25">
      <c r="A2589" s="7">
        <v>43223</v>
      </c>
      <c r="B2589" s="8" t="s">
        <v>1100</v>
      </c>
      <c r="C2589" s="9" t="s">
        <v>1691</v>
      </c>
      <c r="D2589" s="10" t="s">
        <v>1326</v>
      </c>
      <c r="E2589" s="11" t="s">
        <v>1203</v>
      </c>
      <c r="F2589" s="12">
        <v>706631.2</v>
      </c>
      <c r="G2589" s="13">
        <v>43281</v>
      </c>
    </row>
    <row r="2590" spans="1:7" ht="36.75" customHeight="1" x14ac:dyDescent="0.25">
      <c r="A2590" s="7">
        <v>43223</v>
      </c>
      <c r="B2590" s="8" t="s">
        <v>597</v>
      </c>
      <c r="C2590" s="9" t="s">
        <v>1615</v>
      </c>
      <c r="D2590" s="10" t="s">
        <v>1326</v>
      </c>
      <c r="E2590" s="11" t="s">
        <v>1203</v>
      </c>
      <c r="F2590" s="12">
        <f>10025*50.74</f>
        <v>508668.5</v>
      </c>
      <c r="G2590" s="13">
        <v>43281</v>
      </c>
    </row>
    <row r="2591" spans="1:7" ht="36.75" customHeight="1" x14ac:dyDescent="0.25">
      <c r="A2591" s="7">
        <v>43223</v>
      </c>
      <c r="B2591" s="8" t="s">
        <v>438</v>
      </c>
      <c r="C2591" s="9" t="s">
        <v>1477</v>
      </c>
      <c r="D2591" s="10" t="s">
        <v>1326</v>
      </c>
      <c r="E2591" s="11" t="s">
        <v>1203</v>
      </c>
      <c r="F2591" s="12">
        <v>611992.84</v>
      </c>
      <c r="G2591" s="13">
        <v>43281</v>
      </c>
    </row>
    <row r="2592" spans="1:7" ht="36.75" customHeight="1" x14ac:dyDescent="0.25">
      <c r="A2592" s="7">
        <v>43223</v>
      </c>
      <c r="B2592" s="8" t="s">
        <v>287</v>
      </c>
      <c r="C2592" s="9" t="s">
        <v>2406</v>
      </c>
      <c r="D2592" s="10" t="s">
        <v>1326</v>
      </c>
      <c r="E2592" s="11" t="s">
        <v>1203</v>
      </c>
      <c r="F2592" s="12">
        <v>1386858.72</v>
      </c>
      <c r="G2592" s="13">
        <v>43281</v>
      </c>
    </row>
    <row r="2593" spans="1:7" ht="36.75" customHeight="1" x14ac:dyDescent="0.25">
      <c r="A2593" s="7">
        <v>43223</v>
      </c>
      <c r="B2593" s="8" t="s">
        <v>287</v>
      </c>
      <c r="C2593" s="9" t="s">
        <v>2407</v>
      </c>
      <c r="D2593" s="10" t="s">
        <v>1327</v>
      </c>
      <c r="E2593" s="11" t="s">
        <v>1203</v>
      </c>
      <c r="F2593" s="12">
        <v>425836.08</v>
      </c>
      <c r="G2593" s="13">
        <v>43281</v>
      </c>
    </row>
    <row r="2594" spans="1:7" ht="36.75" customHeight="1" x14ac:dyDescent="0.25">
      <c r="A2594" s="7">
        <v>43223</v>
      </c>
      <c r="B2594" s="8" t="s">
        <v>204</v>
      </c>
      <c r="C2594" s="9" t="s">
        <v>2157</v>
      </c>
      <c r="D2594" s="10" t="s">
        <v>1361</v>
      </c>
      <c r="E2594" s="11" t="s">
        <v>1203</v>
      </c>
      <c r="F2594" s="12">
        <v>4159694.7</v>
      </c>
      <c r="G2594" s="13">
        <v>43281</v>
      </c>
    </row>
    <row r="2595" spans="1:7" ht="36.75" customHeight="1" x14ac:dyDescent="0.25">
      <c r="A2595" s="7">
        <v>43223</v>
      </c>
      <c r="B2595" s="8" t="s">
        <v>755</v>
      </c>
      <c r="C2595" s="9" t="s">
        <v>2408</v>
      </c>
      <c r="D2595" s="10" t="s">
        <v>1361</v>
      </c>
      <c r="E2595" s="11" t="s">
        <v>1203</v>
      </c>
      <c r="F2595" s="12">
        <v>2330452.7999999998</v>
      </c>
      <c r="G2595" s="13">
        <v>43281</v>
      </c>
    </row>
    <row r="2596" spans="1:7" ht="36.75" customHeight="1" x14ac:dyDescent="0.25">
      <c r="A2596" s="7">
        <v>43224</v>
      </c>
      <c r="B2596" s="8" t="s">
        <v>229</v>
      </c>
      <c r="C2596" s="9" t="s">
        <v>2157</v>
      </c>
      <c r="D2596" s="10" t="s">
        <v>1361</v>
      </c>
      <c r="E2596" s="11" t="s">
        <v>1203</v>
      </c>
      <c r="F2596" s="12">
        <f>13490*50.74</f>
        <v>684482.6</v>
      </c>
      <c r="G2596" s="13">
        <v>43281</v>
      </c>
    </row>
    <row r="2597" spans="1:7" ht="36.75" customHeight="1" x14ac:dyDescent="0.25">
      <c r="A2597" s="7">
        <v>43224</v>
      </c>
      <c r="B2597" s="8" t="s">
        <v>493</v>
      </c>
      <c r="C2597" s="9" t="s">
        <v>1548</v>
      </c>
      <c r="D2597" s="10" t="s">
        <v>1361</v>
      </c>
      <c r="E2597" s="11" t="s">
        <v>1203</v>
      </c>
      <c r="F2597" s="12">
        <v>1778328.44</v>
      </c>
      <c r="G2597" s="13">
        <v>43281</v>
      </c>
    </row>
    <row r="2598" spans="1:7" ht="36.75" customHeight="1" x14ac:dyDescent="0.25">
      <c r="A2598" s="7">
        <v>43224</v>
      </c>
      <c r="B2598" s="8" t="s">
        <v>805</v>
      </c>
      <c r="C2598" s="9" t="s">
        <v>2409</v>
      </c>
      <c r="D2598" s="10" t="s">
        <v>1361</v>
      </c>
      <c r="E2598" s="11" t="s">
        <v>1203</v>
      </c>
      <c r="F2598" s="12">
        <v>777054.78</v>
      </c>
      <c r="G2598" s="13">
        <v>43281</v>
      </c>
    </row>
    <row r="2599" spans="1:7" ht="36.75" customHeight="1" x14ac:dyDescent="0.25">
      <c r="A2599" s="7">
        <v>43224</v>
      </c>
      <c r="B2599" s="8" t="s">
        <v>195</v>
      </c>
      <c r="C2599" s="9" t="s">
        <v>1517</v>
      </c>
      <c r="D2599" s="10" t="s">
        <v>1361</v>
      </c>
      <c r="E2599" s="11" t="s">
        <v>1203</v>
      </c>
      <c r="F2599" s="12">
        <v>840381.84</v>
      </c>
      <c r="G2599" s="13">
        <v>43281</v>
      </c>
    </row>
    <row r="2600" spans="1:7" ht="36.75" customHeight="1" x14ac:dyDescent="0.25">
      <c r="A2600" s="7">
        <v>43224</v>
      </c>
      <c r="B2600" s="8" t="s">
        <v>785</v>
      </c>
      <c r="C2600" s="9" t="s">
        <v>2157</v>
      </c>
      <c r="D2600" s="10" t="s">
        <v>1361</v>
      </c>
      <c r="E2600" s="11" t="s">
        <v>1203</v>
      </c>
      <c r="F2600" s="12">
        <v>1386717.12</v>
      </c>
      <c r="G2600" s="13">
        <v>43281</v>
      </c>
    </row>
    <row r="2601" spans="1:7" ht="36.75" customHeight="1" x14ac:dyDescent="0.25">
      <c r="A2601" s="7">
        <v>43224</v>
      </c>
      <c r="B2601" s="8" t="s">
        <v>1101</v>
      </c>
      <c r="C2601" s="9" t="s">
        <v>2410</v>
      </c>
      <c r="D2601" s="10" t="s">
        <v>1362</v>
      </c>
      <c r="E2601" s="11" t="s">
        <v>1203</v>
      </c>
      <c r="F2601" s="12">
        <f>13507*50.74</f>
        <v>685345.18</v>
      </c>
      <c r="G2601" s="13">
        <v>43281</v>
      </c>
    </row>
    <row r="2602" spans="1:7" ht="36.75" customHeight="1" x14ac:dyDescent="0.25">
      <c r="A2602" s="7">
        <v>43224</v>
      </c>
      <c r="B2602" s="8" t="s">
        <v>547</v>
      </c>
      <c r="C2602" s="9" t="s">
        <v>1498</v>
      </c>
      <c r="D2602" s="10" t="s">
        <v>1361</v>
      </c>
      <c r="E2602" s="11" t="s">
        <v>1203</v>
      </c>
      <c r="F2602" s="12">
        <f>11533*50.74</f>
        <v>585184.42000000004</v>
      </c>
      <c r="G2602" s="13">
        <v>43281</v>
      </c>
    </row>
    <row r="2603" spans="1:7" ht="36.75" customHeight="1" x14ac:dyDescent="0.25">
      <c r="A2603" s="7">
        <v>43224</v>
      </c>
      <c r="B2603" s="8" t="s">
        <v>1102</v>
      </c>
      <c r="C2603" s="9" t="s">
        <v>2411</v>
      </c>
      <c r="D2603" s="10" t="s">
        <v>1361</v>
      </c>
      <c r="E2603" s="11" t="s">
        <v>1203</v>
      </c>
      <c r="F2603" s="12">
        <v>1558650.2</v>
      </c>
      <c r="G2603" s="13">
        <v>43281</v>
      </c>
    </row>
    <row r="2604" spans="1:7" ht="36.75" customHeight="1" x14ac:dyDescent="0.25">
      <c r="A2604" s="7">
        <v>43224</v>
      </c>
      <c r="B2604" s="8" t="s">
        <v>1103</v>
      </c>
      <c r="C2604" s="9" t="s">
        <v>2412</v>
      </c>
      <c r="D2604" s="10" t="s">
        <v>1361</v>
      </c>
      <c r="E2604" s="11" t="s">
        <v>1203</v>
      </c>
      <c r="F2604" s="12">
        <v>1212765.06</v>
      </c>
      <c r="G2604" s="13">
        <v>43281</v>
      </c>
    </row>
    <row r="2605" spans="1:7" ht="36.75" customHeight="1" x14ac:dyDescent="0.25">
      <c r="A2605" s="7">
        <v>43224</v>
      </c>
      <c r="B2605" s="8" t="s">
        <v>227</v>
      </c>
      <c r="C2605" s="9" t="s">
        <v>2413</v>
      </c>
      <c r="D2605" s="10" t="s">
        <v>1361</v>
      </c>
      <c r="E2605" s="11" t="s">
        <v>1203</v>
      </c>
      <c r="F2605" s="12">
        <f>7488*53.1</f>
        <v>397612.79999999999</v>
      </c>
      <c r="G2605" s="13">
        <v>43281</v>
      </c>
    </row>
    <row r="2606" spans="1:7" ht="36.75" customHeight="1" x14ac:dyDescent="0.25">
      <c r="A2606" s="7">
        <v>43224</v>
      </c>
      <c r="B2606" s="8" t="s">
        <v>35</v>
      </c>
      <c r="C2606" s="9" t="s">
        <v>1574</v>
      </c>
      <c r="D2606" s="10" t="s">
        <v>1361</v>
      </c>
      <c r="E2606" s="11" t="s">
        <v>1203</v>
      </c>
      <c r="F2606" s="12">
        <f>11680*50.73</f>
        <v>592526.39999999991</v>
      </c>
      <c r="G2606" s="13">
        <v>43281</v>
      </c>
    </row>
    <row r="2607" spans="1:7" ht="36.75" customHeight="1" x14ac:dyDescent="0.25">
      <c r="A2607" s="7">
        <v>43224</v>
      </c>
      <c r="B2607" s="8" t="s">
        <v>864</v>
      </c>
      <c r="C2607" s="9" t="s">
        <v>2157</v>
      </c>
      <c r="D2607" s="10" t="s">
        <v>1361</v>
      </c>
      <c r="E2607" s="11" t="s">
        <v>1203</v>
      </c>
      <c r="F2607" s="12">
        <v>1263679.7</v>
      </c>
      <c r="G2607" s="13">
        <v>43281</v>
      </c>
    </row>
    <row r="2608" spans="1:7" ht="36.75" customHeight="1" x14ac:dyDescent="0.25">
      <c r="A2608" s="7">
        <v>43224</v>
      </c>
      <c r="B2608" s="8" t="s">
        <v>720</v>
      </c>
      <c r="C2608" s="9" t="s">
        <v>2414</v>
      </c>
      <c r="D2608" s="10" t="s">
        <v>1361</v>
      </c>
      <c r="E2608" s="11" t="s">
        <v>1203</v>
      </c>
      <c r="F2608" s="12">
        <v>1342980.42</v>
      </c>
      <c r="G2608" s="13">
        <v>43281</v>
      </c>
    </row>
    <row r="2609" spans="1:7" ht="36.75" customHeight="1" x14ac:dyDescent="0.25">
      <c r="A2609" s="7">
        <v>43224</v>
      </c>
      <c r="B2609" s="8" t="s">
        <v>1104</v>
      </c>
      <c r="C2609" s="9" t="s">
        <v>1477</v>
      </c>
      <c r="D2609" s="10" t="s">
        <v>1361</v>
      </c>
      <c r="E2609" s="11" t="s">
        <v>1203</v>
      </c>
      <c r="F2609" s="12">
        <v>2905207.2</v>
      </c>
      <c r="G2609" s="13">
        <v>43281</v>
      </c>
    </row>
    <row r="2610" spans="1:7" ht="36.75" customHeight="1" x14ac:dyDescent="0.25">
      <c r="A2610" s="7">
        <v>43224</v>
      </c>
      <c r="B2610" s="8" t="s">
        <v>1105</v>
      </c>
      <c r="C2610" s="9" t="s">
        <v>1615</v>
      </c>
      <c r="D2610" s="10" t="s">
        <v>1361</v>
      </c>
      <c r="E2610" s="11" t="s">
        <v>1203</v>
      </c>
      <c r="F2610" s="12">
        <v>724635.64</v>
      </c>
      <c r="G2610" s="13">
        <v>43281</v>
      </c>
    </row>
    <row r="2611" spans="1:7" ht="36.75" customHeight="1" x14ac:dyDescent="0.25">
      <c r="A2611" s="7">
        <v>43224</v>
      </c>
      <c r="B2611" s="8" t="s">
        <v>290</v>
      </c>
      <c r="C2611" s="9" t="s">
        <v>2157</v>
      </c>
      <c r="D2611" s="10" t="s">
        <v>1361</v>
      </c>
      <c r="E2611" s="11" t="s">
        <v>1203</v>
      </c>
      <c r="F2611" s="12">
        <f>17461*50.74</f>
        <v>885971.14</v>
      </c>
      <c r="G2611" s="13">
        <v>43281</v>
      </c>
    </row>
    <row r="2612" spans="1:7" ht="36.75" customHeight="1" x14ac:dyDescent="0.25">
      <c r="A2612" s="7">
        <v>43224</v>
      </c>
      <c r="B2612" s="8" t="s">
        <v>1106</v>
      </c>
      <c r="C2612" s="9" t="s">
        <v>2415</v>
      </c>
      <c r="D2612" s="10" t="s">
        <v>1361</v>
      </c>
      <c r="E2612" s="11" t="s">
        <v>1203</v>
      </c>
      <c r="F2612" s="12">
        <v>1430550.58</v>
      </c>
      <c r="G2612" s="13">
        <v>43281</v>
      </c>
    </row>
    <row r="2613" spans="1:7" ht="36.75" customHeight="1" x14ac:dyDescent="0.25">
      <c r="A2613" s="7">
        <v>43224</v>
      </c>
      <c r="B2613" s="8" t="s">
        <v>734</v>
      </c>
      <c r="C2613" s="9" t="s">
        <v>2416</v>
      </c>
      <c r="D2613" s="10" t="s">
        <v>1361</v>
      </c>
      <c r="E2613" s="11" t="s">
        <v>1203</v>
      </c>
      <c r="F2613" s="12">
        <v>1896020.46</v>
      </c>
      <c r="G2613" s="13">
        <v>43281</v>
      </c>
    </row>
    <row r="2614" spans="1:7" ht="36.75" customHeight="1" x14ac:dyDescent="0.25">
      <c r="A2614" s="7">
        <v>43224</v>
      </c>
      <c r="B2614" s="8" t="s">
        <v>566</v>
      </c>
      <c r="C2614" s="9" t="s">
        <v>1787</v>
      </c>
      <c r="D2614" s="10" t="s">
        <v>1361</v>
      </c>
      <c r="E2614" s="11" t="s">
        <v>1203</v>
      </c>
      <c r="F2614" s="12">
        <v>1915707.58</v>
      </c>
      <c r="G2614" s="13">
        <v>43281</v>
      </c>
    </row>
    <row r="2615" spans="1:7" ht="36.75" customHeight="1" x14ac:dyDescent="0.25">
      <c r="A2615" s="7">
        <v>43227</v>
      </c>
      <c r="B2615" s="8" t="s">
        <v>1107</v>
      </c>
      <c r="C2615" s="9" t="s">
        <v>2417</v>
      </c>
      <c r="D2615" s="10" t="s">
        <v>1363</v>
      </c>
      <c r="E2615" s="11" t="s">
        <v>1203</v>
      </c>
      <c r="F2615" s="12">
        <v>1019325.3</v>
      </c>
      <c r="G2615" s="13">
        <v>43281</v>
      </c>
    </row>
    <row r="2616" spans="1:7" ht="36.75" customHeight="1" x14ac:dyDescent="0.25">
      <c r="A2616" s="7">
        <v>43227</v>
      </c>
      <c r="B2616" s="8" t="s">
        <v>1108</v>
      </c>
      <c r="C2616" s="9" t="s">
        <v>1652</v>
      </c>
      <c r="D2616" s="10" t="s">
        <v>1361</v>
      </c>
      <c r="E2616" s="11" t="s">
        <v>1203</v>
      </c>
      <c r="F2616" s="12">
        <v>2176421.5</v>
      </c>
      <c r="G2616" s="13">
        <v>43281</v>
      </c>
    </row>
    <row r="2617" spans="1:7" ht="36.75" customHeight="1" x14ac:dyDescent="0.25">
      <c r="A2617" s="7">
        <v>43227</v>
      </c>
      <c r="B2617" s="8" t="s">
        <v>665</v>
      </c>
      <c r="C2617" s="9" t="s">
        <v>1710</v>
      </c>
      <c r="D2617" s="10" t="s">
        <v>1364</v>
      </c>
      <c r="E2617" s="11" t="s">
        <v>1203</v>
      </c>
      <c r="F2617" s="12">
        <v>1810391.12</v>
      </c>
      <c r="G2617" s="13">
        <v>43281</v>
      </c>
    </row>
    <row r="2618" spans="1:7" ht="36.75" customHeight="1" x14ac:dyDescent="0.25">
      <c r="A2618" s="7">
        <v>43227</v>
      </c>
      <c r="B2618" s="8" t="s">
        <v>110</v>
      </c>
      <c r="C2618" s="9" t="s">
        <v>1810</v>
      </c>
      <c r="D2618" s="10" t="s">
        <v>1361</v>
      </c>
      <c r="E2618" s="11" t="s">
        <v>1203</v>
      </c>
      <c r="F2618" s="12">
        <v>1097660.78</v>
      </c>
      <c r="G2618" s="13">
        <v>43281</v>
      </c>
    </row>
    <row r="2619" spans="1:7" ht="36.75" customHeight="1" x14ac:dyDescent="0.25">
      <c r="A2619" s="7">
        <v>43227</v>
      </c>
      <c r="B2619" s="8" t="s">
        <v>845</v>
      </c>
      <c r="C2619" s="9" t="s">
        <v>1528</v>
      </c>
      <c r="D2619" s="10" t="s">
        <v>1361</v>
      </c>
      <c r="E2619" s="11" t="s">
        <v>1203</v>
      </c>
      <c r="F2619" s="12">
        <v>1013988.16</v>
      </c>
      <c r="G2619" s="13">
        <v>43281</v>
      </c>
    </row>
    <row r="2620" spans="1:7" ht="36.75" customHeight="1" x14ac:dyDescent="0.25">
      <c r="A2620" s="7">
        <v>43227</v>
      </c>
      <c r="B2620" s="8" t="s">
        <v>254</v>
      </c>
      <c r="C2620" s="9" t="s">
        <v>1515</v>
      </c>
      <c r="D2620" s="10" t="s">
        <v>1361</v>
      </c>
      <c r="E2620" s="11" t="s">
        <v>1203</v>
      </c>
      <c r="F2620" s="12">
        <v>999169.72</v>
      </c>
      <c r="G2620" s="13">
        <v>43281</v>
      </c>
    </row>
    <row r="2621" spans="1:7" ht="36.75" customHeight="1" x14ac:dyDescent="0.25">
      <c r="A2621" s="7">
        <v>43227</v>
      </c>
      <c r="B2621" s="8" t="s">
        <v>453</v>
      </c>
      <c r="C2621" s="9" t="s">
        <v>2418</v>
      </c>
      <c r="D2621" s="10" t="s">
        <v>1361</v>
      </c>
      <c r="E2621" s="11" t="s">
        <v>1203</v>
      </c>
      <c r="F2621" s="12">
        <v>1505990.34</v>
      </c>
      <c r="G2621" s="13">
        <v>43281</v>
      </c>
    </row>
    <row r="2622" spans="1:7" ht="36.75" customHeight="1" x14ac:dyDescent="0.25">
      <c r="A2622" s="7">
        <v>43227</v>
      </c>
      <c r="B2622" s="8" t="s">
        <v>1109</v>
      </c>
      <c r="C2622" s="9" t="s">
        <v>1726</v>
      </c>
      <c r="D2622" s="10" t="s">
        <v>1361</v>
      </c>
      <c r="E2622" s="11" t="s">
        <v>1203</v>
      </c>
      <c r="F2622" s="12">
        <f>10848*50.74</f>
        <v>550427.52</v>
      </c>
      <c r="G2622" s="13">
        <v>43281</v>
      </c>
    </row>
    <row r="2623" spans="1:7" ht="36.75" customHeight="1" x14ac:dyDescent="0.25">
      <c r="A2623" s="7">
        <v>43227</v>
      </c>
      <c r="B2623" s="8" t="s">
        <v>910</v>
      </c>
      <c r="C2623" s="9" t="s">
        <v>1615</v>
      </c>
      <c r="D2623" s="10" t="s">
        <v>1361</v>
      </c>
      <c r="E2623" s="11" t="s">
        <v>1203</v>
      </c>
      <c r="F2623" s="12">
        <f>14155*50.74</f>
        <v>718224.70000000007</v>
      </c>
      <c r="G2623" s="13">
        <v>43281</v>
      </c>
    </row>
    <row r="2624" spans="1:7" ht="36.75" customHeight="1" x14ac:dyDescent="0.25">
      <c r="A2624" s="7">
        <v>43227</v>
      </c>
      <c r="B2624" s="8" t="s">
        <v>471</v>
      </c>
      <c r="C2624" s="9" t="s">
        <v>1740</v>
      </c>
      <c r="D2624" s="10" t="s">
        <v>1361</v>
      </c>
      <c r="E2624" s="11" t="s">
        <v>1203</v>
      </c>
      <c r="F2624" s="12">
        <v>692424</v>
      </c>
      <c r="G2624" s="13">
        <v>43281</v>
      </c>
    </row>
    <row r="2625" spans="1:7" ht="36.75" customHeight="1" x14ac:dyDescent="0.25">
      <c r="A2625" s="7">
        <v>43227</v>
      </c>
      <c r="B2625" s="8" t="s">
        <v>1101</v>
      </c>
      <c r="C2625" s="9" t="s">
        <v>1462</v>
      </c>
      <c r="D2625" s="10" t="s">
        <v>1363</v>
      </c>
      <c r="E2625" s="11" t="s">
        <v>1203</v>
      </c>
      <c r="F2625" s="12">
        <f>14443*50.74</f>
        <v>732837.82000000007</v>
      </c>
      <c r="G2625" s="13">
        <v>43281</v>
      </c>
    </row>
    <row r="2626" spans="1:7" ht="36.75" customHeight="1" x14ac:dyDescent="0.25">
      <c r="A2626" s="7">
        <v>43227</v>
      </c>
      <c r="B2626" s="8" t="s">
        <v>762</v>
      </c>
      <c r="C2626" s="9" t="s">
        <v>1470</v>
      </c>
      <c r="D2626" s="10" t="s">
        <v>1361</v>
      </c>
      <c r="E2626" s="11" t="s">
        <v>1203</v>
      </c>
      <c r="F2626" s="12">
        <f>12096*50.74</f>
        <v>613751.04000000004</v>
      </c>
      <c r="G2626" s="13">
        <v>43281</v>
      </c>
    </row>
    <row r="2627" spans="1:7" ht="36.75" customHeight="1" x14ac:dyDescent="0.25">
      <c r="A2627" s="7">
        <v>43227</v>
      </c>
      <c r="B2627" s="8" t="s">
        <v>308</v>
      </c>
      <c r="C2627" s="9" t="s">
        <v>2157</v>
      </c>
      <c r="D2627" s="10" t="s">
        <v>1361</v>
      </c>
      <c r="E2627" s="11" t="s">
        <v>1203</v>
      </c>
      <c r="F2627" s="12">
        <v>953455.34</v>
      </c>
      <c r="G2627" s="13">
        <v>43281</v>
      </c>
    </row>
    <row r="2628" spans="1:7" ht="36.75" customHeight="1" x14ac:dyDescent="0.25">
      <c r="A2628" s="7">
        <v>43227</v>
      </c>
      <c r="B2628" s="8" t="s">
        <v>59</v>
      </c>
      <c r="C2628" s="9" t="s">
        <v>1662</v>
      </c>
      <c r="D2628" s="10" t="s">
        <v>1361</v>
      </c>
      <c r="E2628" s="11" t="s">
        <v>1203</v>
      </c>
      <c r="F2628" s="12">
        <f>45942*50.74</f>
        <v>2331097.08</v>
      </c>
      <c r="G2628" s="13">
        <v>43281</v>
      </c>
    </row>
    <row r="2629" spans="1:7" ht="36.75" customHeight="1" x14ac:dyDescent="0.25">
      <c r="A2629" s="7">
        <v>43227</v>
      </c>
      <c r="B2629" s="8" t="s">
        <v>1110</v>
      </c>
      <c r="C2629" s="9" t="s">
        <v>2126</v>
      </c>
      <c r="D2629" s="10" t="s">
        <v>1361</v>
      </c>
      <c r="E2629" s="11" t="s">
        <v>1203</v>
      </c>
      <c r="F2629" s="12">
        <v>2363503.42</v>
      </c>
      <c r="G2629" s="13">
        <v>43281</v>
      </c>
    </row>
    <row r="2630" spans="1:7" ht="36.75" customHeight="1" x14ac:dyDescent="0.25">
      <c r="A2630" s="7">
        <v>43227</v>
      </c>
      <c r="B2630" s="8" t="s">
        <v>718</v>
      </c>
      <c r="C2630" s="9" t="s">
        <v>1727</v>
      </c>
      <c r="D2630" s="10" t="s">
        <v>1361</v>
      </c>
      <c r="E2630" s="11" t="s">
        <v>1203</v>
      </c>
      <c r="F2630" s="12">
        <f>26789*50.74</f>
        <v>1359273.86</v>
      </c>
      <c r="G2630" s="13">
        <v>43281</v>
      </c>
    </row>
    <row r="2631" spans="1:7" ht="36.75" customHeight="1" x14ac:dyDescent="0.25">
      <c r="A2631" s="7">
        <v>43227</v>
      </c>
      <c r="B2631" s="8" t="s">
        <v>1111</v>
      </c>
      <c r="C2631" s="9" t="s">
        <v>1497</v>
      </c>
      <c r="D2631" s="10" t="s">
        <v>1364</v>
      </c>
      <c r="E2631" s="11" t="s">
        <v>1203</v>
      </c>
      <c r="F2631" s="12">
        <v>1047290.87</v>
      </c>
      <c r="G2631" s="13">
        <v>43281</v>
      </c>
    </row>
    <row r="2632" spans="1:7" ht="36.75" customHeight="1" x14ac:dyDescent="0.25">
      <c r="A2632" s="7">
        <v>43227</v>
      </c>
      <c r="B2632" s="8" t="s">
        <v>46</v>
      </c>
      <c r="C2632" s="9" t="s">
        <v>1470</v>
      </c>
      <c r="D2632" s="10" t="s">
        <v>1361</v>
      </c>
      <c r="E2632" s="11" t="s">
        <v>1203</v>
      </c>
      <c r="F2632" s="12">
        <v>885621</v>
      </c>
      <c r="G2632" s="13">
        <v>43281</v>
      </c>
    </row>
    <row r="2633" spans="1:7" ht="36.75" customHeight="1" x14ac:dyDescent="0.25">
      <c r="A2633" s="7">
        <v>43227</v>
      </c>
      <c r="B2633" s="8" t="s">
        <v>1112</v>
      </c>
      <c r="C2633" s="9" t="s">
        <v>1473</v>
      </c>
      <c r="D2633" s="10" t="s">
        <v>1361</v>
      </c>
      <c r="E2633" s="11" t="s">
        <v>1203</v>
      </c>
      <c r="F2633" s="12">
        <f>8493*50.74</f>
        <v>430934.82</v>
      </c>
      <c r="G2633" s="13">
        <v>43281</v>
      </c>
    </row>
    <row r="2634" spans="1:7" ht="36.75" customHeight="1" x14ac:dyDescent="0.25">
      <c r="A2634" s="7">
        <v>43227</v>
      </c>
      <c r="B2634" s="8" t="s">
        <v>1112</v>
      </c>
      <c r="C2634" s="9" t="s">
        <v>1574</v>
      </c>
      <c r="D2634" s="10" t="s">
        <v>1363</v>
      </c>
      <c r="E2634" s="11" t="s">
        <v>1203</v>
      </c>
      <c r="F2634" s="12">
        <f>6601*50.74</f>
        <v>334934.74</v>
      </c>
      <c r="G2634" s="13">
        <v>43281</v>
      </c>
    </row>
    <row r="2635" spans="1:7" ht="36.75" customHeight="1" x14ac:dyDescent="0.25">
      <c r="A2635" s="7">
        <v>43227</v>
      </c>
      <c r="B2635" s="8" t="s">
        <v>205</v>
      </c>
      <c r="C2635" s="9" t="s">
        <v>2419</v>
      </c>
      <c r="D2635" s="10" t="s">
        <v>1361</v>
      </c>
      <c r="E2635" s="11" t="s">
        <v>1203</v>
      </c>
      <c r="F2635" s="12">
        <f>10319*53.1</f>
        <v>547938.9</v>
      </c>
      <c r="G2635" s="13">
        <v>43281</v>
      </c>
    </row>
    <row r="2636" spans="1:7" ht="36.75" customHeight="1" x14ac:dyDescent="0.25">
      <c r="A2636" s="7">
        <v>43227</v>
      </c>
      <c r="B2636" s="8" t="s">
        <v>1113</v>
      </c>
      <c r="C2636" s="9" t="s">
        <v>2157</v>
      </c>
      <c r="D2636" s="10" t="s">
        <v>1361</v>
      </c>
      <c r="E2636" s="11" t="s">
        <v>1203</v>
      </c>
      <c r="F2636" s="12">
        <f>12948*50.74</f>
        <v>656981.52</v>
      </c>
      <c r="G2636" s="13">
        <v>43281</v>
      </c>
    </row>
    <row r="2637" spans="1:7" ht="36.75" customHeight="1" x14ac:dyDescent="0.25">
      <c r="A2637" s="7">
        <v>43227</v>
      </c>
      <c r="B2637" s="8" t="s">
        <v>1114</v>
      </c>
      <c r="C2637" s="9" t="s">
        <v>1654</v>
      </c>
      <c r="D2637" s="10" t="s">
        <v>1361</v>
      </c>
      <c r="E2637" s="11" t="s">
        <v>1203</v>
      </c>
      <c r="F2637" s="12">
        <v>2139199.58</v>
      </c>
      <c r="G2637" s="13">
        <v>43281</v>
      </c>
    </row>
    <row r="2638" spans="1:7" ht="36.75" customHeight="1" x14ac:dyDescent="0.25">
      <c r="A2638" s="7">
        <v>43227</v>
      </c>
      <c r="B2638" s="8" t="s">
        <v>159</v>
      </c>
      <c r="C2638" s="9" t="s">
        <v>2390</v>
      </c>
      <c r="D2638" s="10" t="s">
        <v>1364</v>
      </c>
      <c r="E2638" s="11" t="s">
        <v>1203</v>
      </c>
      <c r="F2638" s="12">
        <v>219335.59</v>
      </c>
      <c r="G2638" s="13">
        <v>43281</v>
      </c>
    </row>
    <row r="2639" spans="1:7" ht="36.75" customHeight="1" x14ac:dyDescent="0.25">
      <c r="A2639" s="7">
        <v>43227</v>
      </c>
      <c r="B2639" s="8" t="s">
        <v>365</v>
      </c>
      <c r="C2639" s="9" t="s">
        <v>1819</v>
      </c>
      <c r="D2639" s="10" t="s">
        <v>1361</v>
      </c>
      <c r="E2639" s="11" t="s">
        <v>1203</v>
      </c>
      <c r="F2639" s="12">
        <v>1928072.08</v>
      </c>
      <c r="G2639" s="13">
        <v>43281</v>
      </c>
    </row>
    <row r="2640" spans="1:7" ht="36.75" customHeight="1" x14ac:dyDescent="0.25">
      <c r="A2640" s="7">
        <v>43227</v>
      </c>
      <c r="B2640" s="8" t="s">
        <v>1115</v>
      </c>
      <c r="C2640" s="9" t="s">
        <v>2420</v>
      </c>
      <c r="D2640" s="10" t="s">
        <v>1365</v>
      </c>
      <c r="E2640" s="11" t="s">
        <v>1203</v>
      </c>
      <c r="F2640" s="12">
        <v>209620.1</v>
      </c>
      <c r="G2640" s="13">
        <v>43281</v>
      </c>
    </row>
    <row r="2641" spans="1:7" ht="36.75" customHeight="1" x14ac:dyDescent="0.25">
      <c r="A2641" s="7">
        <v>43227</v>
      </c>
      <c r="B2641" s="8" t="s">
        <v>1116</v>
      </c>
      <c r="C2641" s="9" t="s">
        <v>1676</v>
      </c>
      <c r="D2641" s="10" t="s">
        <v>1361</v>
      </c>
      <c r="E2641" s="11" t="s">
        <v>1203</v>
      </c>
      <c r="F2641" s="12">
        <v>1278276.18</v>
      </c>
      <c r="G2641" s="13">
        <v>43281</v>
      </c>
    </row>
    <row r="2642" spans="1:7" ht="36.75" customHeight="1" x14ac:dyDescent="0.25">
      <c r="A2642" s="7">
        <v>43227</v>
      </c>
      <c r="B2642" s="8" t="s">
        <v>514</v>
      </c>
      <c r="C2642" s="9" t="s">
        <v>1490</v>
      </c>
      <c r="D2642" s="10" t="s">
        <v>1361</v>
      </c>
      <c r="E2642" s="11" t="s">
        <v>1203</v>
      </c>
      <c r="F2642" s="12">
        <f>9804*50.74</f>
        <v>497454.96</v>
      </c>
      <c r="G2642" s="13">
        <v>43281</v>
      </c>
    </row>
    <row r="2643" spans="1:7" ht="36.75" customHeight="1" x14ac:dyDescent="0.25">
      <c r="A2643" s="7">
        <v>43229</v>
      </c>
      <c r="B2643" s="8" t="s">
        <v>1117</v>
      </c>
      <c r="C2643" s="9" t="s">
        <v>2421</v>
      </c>
      <c r="D2643" s="10" t="s">
        <v>1361</v>
      </c>
      <c r="E2643" s="11" t="s">
        <v>1203</v>
      </c>
      <c r="F2643" s="12">
        <v>1272965.1200000001</v>
      </c>
      <c r="G2643" s="13">
        <v>43281</v>
      </c>
    </row>
    <row r="2644" spans="1:7" ht="36.75" customHeight="1" x14ac:dyDescent="0.25">
      <c r="A2644" s="7">
        <v>43229</v>
      </c>
      <c r="B2644" s="8" t="s">
        <v>1117</v>
      </c>
      <c r="C2644" s="9" t="s">
        <v>1477</v>
      </c>
      <c r="D2644" s="10" t="s">
        <v>1364</v>
      </c>
      <c r="E2644" s="11" t="s">
        <v>1203</v>
      </c>
      <c r="F2644" s="12">
        <v>947236.74</v>
      </c>
      <c r="G2644" s="13">
        <v>43281</v>
      </c>
    </row>
    <row r="2645" spans="1:7" ht="36.75" customHeight="1" x14ac:dyDescent="0.25">
      <c r="A2645" s="7">
        <v>43229</v>
      </c>
      <c r="B2645" s="8" t="s">
        <v>38</v>
      </c>
      <c r="C2645" s="9" t="s">
        <v>1562</v>
      </c>
      <c r="D2645" s="10" t="s">
        <v>1361</v>
      </c>
      <c r="E2645" s="11" t="s">
        <v>1203</v>
      </c>
      <c r="F2645" s="12">
        <f>15878*50.74</f>
        <v>805649.72000000009</v>
      </c>
      <c r="G2645" s="13">
        <v>43281</v>
      </c>
    </row>
    <row r="2646" spans="1:7" ht="36.75" customHeight="1" x14ac:dyDescent="0.25">
      <c r="A2646" s="7">
        <v>43229</v>
      </c>
      <c r="B2646" s="8" t="s">
        <v>1118</v>
      </c>
      <c r="C2646" s="9" t="s">
        <v>1520</v>
      </c>
      <c r="D2646" s="10" t="s">
        <v>1363</v>
      </c>
      <c r="E2646" s="11" t="s">
        <v>1203</v>
      </c>
      <c r="F2646" s="12">
        <f>2715*50.74</f>
        <v>137759.1</v>
      </c>
      <c r="G2646" s="13">
        <v>43281</v>
      </c>
    </row>
    <row r="2647" spans="1:7" ht="36.75" customHeight="1" x14ac:dyDescent="0.25">
      <c r="A2647" s="7">
        <v>43229</v>
      </c>
      <c r="B2647" s="8" t="s">
        <v>1118</v>
      </c>
      <c r="C2647" s="9" t="s">
        <v>1580</v>
      </c>
      <c r="D2647" s="10" t="s">
        <v>1362</v>
      </c>
      <c r="E2647" s="11" t="s">
        <v>1203</v>
      </c>
      <c r="F2647" s="12">
        <f>181*50.74</f>
        <v>9183.94</v>
      </c>
      <c r="G2647" s="13">
        <v>43281</v>
      </c>
    </row>
    <row r="2648" spans="1:7" ht="36.75" customHeight="1" x14ac:dyDescent="0.25">
      <c r="A2648" s="7">
        <v>43229</v>
      </c>
      <c r="B2648" s="8" t="s">
        <v>1118</v>
      </c>
      <c r="C2648" s="9" t="s">
        <v>1521</v>
      </c>
      <c r="D2648" s="10" t="s">
        <v>1361</v>
      </c>
      <c r="E2648" s="11" t="s">
        <v>1203</v>
      </c>
      <c r="F2648" s="12">
        <f>3620*50.74</f>
        <v>183678.80000000002</v>
      </c>
      <c r="G2648" s="13">
        <v>43281</v>
      </c>
    </row>
    <row r="2649" spans="1:7" ht="36.75" customHeight="1" x14ac:dyDescent="0.25">
      <c r="A2649" s="7">
        <v>43229</v>
      </c>
      <c r="B2649" s="8" t="s">
        <v>868</v>
      </c>
      <c r="C2649" s="9" t="s">
        <v>2422</v>
      </c>
      <c r="D2649" s="10" t="s">
        <v>1361</v>
      </c>
      <c r="E2649" s="11" t="s">
        <v>1203</v>
      </c>
      <c r="F2649" s="12">
        <f>9820*53.1</f>
        <v>521442</v>
      </c>
      <c r="G2649" s="13">
        <v>43281</v>
      </c>
    </row>
    <row r="2650" spans="1:7" ht="36.75" customHeight="1" x14ac:dyDescent="0.25">
      <c r="A2650" s="7">
        <v>43229</v>
      </c>
      <c r="B2650" s="8" t="s">
        <v>869</v>
      </c>
      <c r="C2650" s="9" t="s">
        <v>1548</v>
      </c>
      <c r="D2650" s="10" t="s">
        <v>1361</v>
      </c>
      <c r="E2650" s="11" t="s">
        <v>1203</v>
      </c>
      <c r="F2650" s="12">
        <v>894292.5</v>
      </c>
      <c r="G2650" s="13">
        <v>43281</v>
      </c>
    </row>
    <row r="2651" spans="1:7" ht="36.75" customHeight="1" x14ac:dyDescent="0.25">
      <c r="A2651" s="7">
        <v>43229</v>
      </c>
      <c r="B2651" s="8" t="s">
        <v>555</v>
      </c>
      <c r="C2651" s="9" t="s">
        <v>1788</v>
      </c>
      <c r="D2651" s="10" t="s">
        <v>1361</v>
      </c>
      <c r="E2651" s="11" t="s">
        <v>1203</v>
      </c>
      <c r="F2651" s="12">
        <f>8000*50.74</f>
        <v>405920</v>
      </c>
      <c r="G2651" s="13">
        <v>43281</v>
      </c>
    </row>
    <row r="2652" spans="1:7" ht="36.75" customHeight="1" x14ac:dyDescent="0.25">
      <c r="A2652" s="7">
        <v>43229</v>
      </c>
      <c r="B2652" s="8" t="s">
        <v>423</v>
      </c>
      <c r="C2652" s="9" t="s">
        <v>2345</v>
      </c>
      <c r="D2652" s="10" t="s">
        <v>1361</v>
      </c>
      <c r="E2652" s="11" t="s">
        <v>1203</v>
      </c>
      <c r="F2652" s="12">
        <f>19023*53.1</f>
        <v>1010121.3</v>
      </c>
      <c r="G2652" s="13">
        <v>43281</v>
      </c>
    </row>
    <row r="2653" spans="1:7" ht="36.75" customHeight="1" x14ac:dyDescent="0.25">
      <c r="A2653" s="7">
        <v>43229</v>
      </c>
      <c r="B2653" s="8" t="s">
        <v>496</v>
      </c>
      <c r="C2653" s="9" t="s">
        <v>2423</v>
      </c>
      <c r="D2653" s="10" t="s">
        <v>1361</v>
      </c>
      <c r="E2653" s="11" t="s">
        <v>1203</v>
      </c>
      <c r="F2653" s="12">
        <v>3086583.82</v>
      </c>
      <c r="G2653" s="13">
        <v>43281</v>
      </c>
    </row>
    <row r="2654" spans="1:7" ht="36.75" customHeight="1" x14ac:dyDescent="0.25">
      <c r="A2654" s="7">
        <v>43229</v>
      </c>
      <c r="B2654" s="8" t="s">
        <v>294</v>
      </c>
      <c r="C2654" s="9" t="s">
        <v>1514</v>
      </c>
      <c r="D2654" s="10" t="s">
        <v>1361</v>
      </c>
      <c r="E2654" s="11" t="s">
        <v>1203</v>
      </c>
      <c r="F2654" s="12">
        <v>1137756</v>
      </c>
      <c r="G2654" s="13">
        <v>43281</v>
      </c>
    </row>
    <row r="2655" spans="1:7" ht="36.75" customHeight="1" x14ac:dyDescent="0.25">
      <c r="A2655" s="7">
        <v>43229</v>
      </c>
      <c r="B2655" s="8" t="s">
        <v>80</v>
      </c>
      <c r="C2655" s="9" t="s">
        <v>1724</v>
      </c>
      <c r="D2655" s="10" t="s">
        <v>1361</v>
      </c>
      <c r="E2655" s="11" t="s">
        <v>1203</v>
      </c>
      <c r="F2655" s="12">
        <f>19198*50.74</f>
        <v>974106.52</v>
      </c>
      <c r="G2655" s="13">
        <v>43281</v>
      </c>
    </row>
    <row r="2656" spans="1:7" ht="36.75" customHeight="1" x14ac:dyDescent="0.25">
      <c r="A2656" s="7">
        <v>43229</v>
      </c>
      <c r="B2656" s="8" t="s">
        <v>1119</v>
      </c>
      <c r="C2656" s="9" t="s">
        <v>2194</v>
      </c>
      <c r="D2656" s="10" t="s">
        <v>1361</v>
      </c>
      <c r="E2656" s="11" t="s">
        <v>1203</v>
      </c>
      <c r="F2656" s="12">
        <v>1231262.74</v>
      </c>
      <c r="G2656" s="13">
        <v>43281</v>
      </c>
    </row>
    <row r="2657" spans="1:7" ht="36.75" customHeight="1" x14ac:dyDescent="0.25">
      <c r="A2657" s="7">
        <v>43229</v>
      </c>
      <c r="B2657" s="8" t="s">
        <v>1120</v>
      </c>
      <c r="C2657" s="9" t="s">
        <v>2157</v>
      </c>
      <c r="D2657" s="10" t="s">
        <v>1365</v>
      </c>
      <c r="E2657" s="11" t="s">
        <v>1203</v>
      </c>
      <c r="F2657" s="12">
        <v>1064710.8600000001</v>
      </c>
      <c r="G2657" s="13">
        <v>43281</v>
      </c>
    </row>
    <row r="2658" spans="1:7" ht="36.75" customHeight="1" x14ac:dyDescent="0.25">
      <c r="A2658" s="7">
        <v>43229</v>
      </c>
      <c r="B2658" s="8" t="s">
        <v>589</v>
      </c>
      <c r="C2658" s="9" t="s">
        <v>2184</v>
      </c>
      <c r="D2658" s="10" t="s">
        <v>1361</v>
      </c>
      <c r="E2658" s="11" t="s">
        <v>1203</v>
      </c>
      <c r="F2658" s="12">
        <v>1659206.26</v>
      </c>
      <c r="G2658" s="13">
        <v>43281</v>
      </c>
    </row>
    <row r="2659" spans="1:7" ht="36.75" customHeight="1" x14ac:dyDescent="0.25">
      <c r="A2659" s="7">
        <v>43229</v>
      </c>
      <c r="B2659" s="8" t="s">
        <v>558</v>
      </c>
      <c r="C2659" s="9" t="s">
        <v>2157</v>
      </c>
      <c r="D2659" s="10" t="s">
        <v>1361</v>
      </c>
      <c r="E2659" s="11" t="s">
        <v>1203</v>
      </c>
      <c r="F2659" s="12">
        <f>8151*50.74</f>
        <v>413581.74</v>
      </c>
      <c r="G2659" s="13">
        <v>43281</v>
      </c>
    </row>
    <row r="2660" spans="1:7" ht="36.75" customHeight="1" x14ac:dyDescent="0.25">
      <c r="A2660" s="7">
        <v>43229</v>
      </c>
      <c r="B2660" s="8" t="s">
        <v>1121</v>
      </c>
      <c r="C2660" s="9" t="s">
        <v>1499</v>
      </c>
      <c r="D2660" s="10" t="s">
        <v>1361</v>
      </c>
      <c r="E2660" s="11" t="s">
        <v>1203</v>
      </c>
      <c r="F2660" s="12">
        <v>1163409.2</v>
      </c>
      <c r="G2660" s="13">
        <v>43281</v>
      </c>
    </row>
    <row r="2661" spans="1:7" ht="36.75" customHeight="1" x14ac:dyDescent="0.25">
      <c r="A2661" s="7">
        <v>43229</v>
      </c>
      <c r="B2661" s="8" t="s">
        <v>216</v>
      </c>
      <c r="C2661" s="9" t="s">
        <v>1465</v>
      </c>
      <c r="D2661" s="10" t="s">
        <v>1361</v>
      </c>
      <c r="E2661" s="11" t="s">
        <v>1203</v>
      </c>
      <c r="F2661" s="12">
        <f>5567*53.1</f>
        <v>295607.7</v>
      </c>
      <c r="G2661" s="13">
        <v>43281</v>
      </c>
    </row>
    <row r="2662" spans="1:7" ht="36.75" customHeight="1" x14ac:dyDescent="0.25">
      <c r="A2662" s="7">
        <v>43229</v>
      </c>
      <c r="B2662" s="8" t="s">
        <v>564</v>
      </c>
      <c r="C2662" s="9" t="s">
        <v>2369</v>
      </c>
      <c r="D2662" s="10" t="s">
        <v>1361</v>
      </c>
      <c r="E2662" s="11" t="s">
        <v>1203</v>
      </c>
      <c r="F2662" s="12">
        <v>2448861.08</v>
      </c>
      <c r="G2662" s="13">
        <v>43281</v>
      </c>
    </row>
    <row r="2663" spans="1:7" ht="36.75" customHeight="1" x14ac:dyDescent="0.25">
      <c r="A2663" s="7">
        <v>43229</v>
      </c>
      <c r="B2663" s="8" t="s">
        <v>751</v>
      </c>
      <c r="C2663" s="9" t="s">
        <v>1458</v>
      </c>
      <c r="D2663" s="10" t="s">
        <v>1361</v>
      </c>
      <c r="E2663" s="11" t="s">
        <v>1203</v>
      </c>
      <c r="F2663" s="12">
        <f>28342*50.74</f>
        <v>1438073.08</v>
      </c>
      <c r="G2663" s="13">
        <v>43281</v>
      </c>
    </row>
    <row r="2664" spans="1:7" ht="36.75" customHeight="1" x14ac:dyDescent="0.25">
      <c r="A2664" s="7">
        <v>43229</v>
      </c>
      <c r="B2664" s="8" t="s">
        <v>319</v>
      </c>
      <c r="C2664" s="9" t="s">
        <v>1483</v>
      </c>
      <c r="D2664" s="10" t="s">
        <v>1361</v>
      </c>
      <c r="E2664" s="11" t="s">
        <v>1203</v>
      </c>
      <c r="F2664" s="12">
        <f>12312*53.1</f>
        <v>653767.20000000007</v>
      </c>
      <c r="G2664" s="13">
        <v>43281</v>
      </c>
    </row>
    <row r="2665" spans="1:7" ht="36.75" customHeight="1" x14ac:dyDescent="0.25">
      <c r="A2665" s="7">
        <v>43229</v>
      </c>
      <c r="B2665" s="8" t="s">
        <v>170</v>
      </c>
      <c r="C2665" s="9" t="s">
        <v>1459</v>
      </c>
      <c r="D2665" s="10" t="s">
        <v>1361</v>
      </c>
      <c r="E2665" s="11" t="s">
        <v>1203</v>
      </c>
      <c r="F2665" s="12">
        <v>2069948.92</v>
      </c>
      <c r="G2665" s="13">
        <v>43281</v>
      </c>
    </row>
    <row r="2666" spans="1:7" ht="36.75" customHeight="1" x14ac:dyDescent="0.25">
      <c r="A2666" s="7">
        <v>43229</v>
      </c>
      <c r="B2666" s="8" t="s">
        <v>603</v>
      </c>
      <c r="C2666" s="9" t="s">
        <v>2157</v>
      </c>
      <c r="D2666" s="10" t="s">
        <v>1361</v>
      </c>
      <c r="E2666" s="11" t="s">
        <v>1203</v>
      </c>
      <c r="F2666" s="12">
        <v>869962.08</v>
      </c>
      <c r="G2666" s="13">
        <v>43281</v>
      </c>
    </row>
    <row r="2667" spans="1:7" ht="36.75" customHeight="1" x14ac:dyDescent="0.25">
      <c r="A2667" s="7">
        <v>43229</v>
      </c>
      <c r="B2667" s="8" t="s">
        <v>786</v>
      </c>
      <c r="C2667" s="9" t="s">
        <v>2424</v>
      </c>
      <c r="D2667" s="10" t="s">
        <v>1361</v>
      </c>
      <c r="E2667" s="11" t="s">
        <v>1203</v>
      </c>
      <c r="F2667" s="12">
        <v>1153761.52</v>
      </c>
      <c r="G2667" s="13">
        <v>43281</v>
      </c>
    </row>
    <row r="2668" spans="1:7" ht="36.75" customHeight="1" x14ac:dyDescent="0.25">
      <c r="A2668" s="7">
        <v>43229</v>
      </c>
      <c r="B2668" s="8" t="s">
        <v>832</v>
      </c>
      <c r="C2668" s="9" t="s">
        <v>1570</v>
      </c>
      <c r="D2668" s="10" t="s">
        <v>1361</v>
      </c>
      <c r="E2668" s="11" t="s">
        <v>1203</v>
      </c>
      <c r="F2668" s="12">
        <f>20520*50.74</f>
        <v>1041184.8</v>
      </c>
      <c r="G2668" s="13">
        <v>43281</v>
      </c>
    </row>
    <row r="2669" spans="1:7" ht="36.75" customHeight="1" x14ac:dyDescent="0.25">
      <c r="A2669" s="7">
        <v>43230</v>
      </c>
      <c r="B2669" s="8" t="s">
        <v>388</v>
      </c>
      <c r="C2669" s="9" t="s">
        <v>2157</v>
      </c>
      <c r="D2669" s="10" t="s">
        <v>1361</v>
      </c>
      <c r="E2669" s="11" t="s">
        <v>1203</v>
      </c>
      <c r="F2669" s="12">
        <v>1019325.3</v>
      </c>
      <c r="G2669" s="13">
        <v>43281</v>
      </c>
    </row>
    <row r="2670" spans="1:7" ht="36.75" customHeight="1" x14ac:dyDescent="0.25">
      <c r="A2670" s="7">
        <v>43230</v>
      </c>
      <c r="B2670" s="8" t="s">
        <v>1122</v>
      </c>
      <c r="C2670" s="9" t="s">
        <v>1625</v>
      </c>
      <c r="D2670" s="10" t="s">
        <v>1361</v>
      </c>
      <c r="E2670" s="11" t="s">
        <v>1203</v>
      </c>
      <c r="F2670" s="12">
        <v>617491.64</v>
      </c>
      <c r="G2670" s="13">
        <v>43281</v>
      </c>
    </row>
    <row r="2671" spans="1:7" ht="36.75" customHeight="1" x14ac:dyDescent="0.25">
      <c r="A2671" s="7">
        <v>43230</v>
      </c>
      <c r="B2671" s="8" t="s">
        <v>1123</v>
      </c>
      <c r="C2671" s="9" t="s">
        <v>1615</v>
      </c>
      <c r="D2671" s="10" t="s">
        <v>1361</v>
      </c>
      <c r="E2671" s="11" t="s">
        <v>1203</v>
      </c>
      <c r="F2671" s="12">
        <f>6707*50.74</f>
        <v>340313.18</v>
      </c>
      <c r="G2671" s="13">
        <v>43281</v>
      </c>
    </row>
    <row r="2672" spans="1:7" ht="36.75" customHeight="1" x14ac:dyDescent="0.25">
      <c r="A2672" s="7">
        <v>43230</v>
      </c>
      <c r="B2672" s="8" t="s">
        <v>246</v>
      </c>
      <c r="C2672" s="9" t="s">
        <v>1555</v>
      </c>
      <c r="D2672" s="10" t="s">
        <v>1361</v>
      </c>
      <c r="E2672" s="11" t="s">
        <v>1203</v>
      </c>
      <c r="F2672" s="12">
        <v>775451.16</v>
      </c>
      <c r="G2672" s="13">
        <v>43281</v>
      </c>
    </row>
    <row r="2673" spans="1:7" ht="36.75" customHeight="1" x14ac:dyDescent="0.25">
      <c r="A2673" s="7">
        <v>43230</v>
      </c>
      <c r="B2673" s="8" t="s">
        <v>369</v>
      </c>
      <c r="C2673" s="9" t="s">
        <v>2157</v>
      </c>
      <c r="D2673" s="10" t="s">
        <v>1361</v>
      </c>
      <c r="E2673" s="11" t="s">
        <v>1203</v>
      </c>
      <c r="F2673" s="12">
        <v>747550.06</v>
      </c>
      <c r="G2673" s="13">
        <v>43281</v>
      </c>
    </row>
    <row r="2674" spans="1:7" ht="36.75" customHeight="1" x14ac:dyDescent="0.25">
      <c r="A2674" s="7">
        <v>43230</v>
      </c>
      <c r="B2674" s="8" t="s">
        <v>236</v>
      </c>
      <c r="C2674" s="9" t="s">
        <v>1512</v>
      </c>
      <c r="D2674" s="10" t="s">
        <v>1361</v>
      </c>
      <c r="E2674" s="11" t="s">
        <v>1203</v>
      </c>
      <c r="F2674" s="12">
        <f>10317*53.1</f>
        <v>547832.70000000007</v>
      </c>
      <c r="G2674" s="13">
        <v>43281</v>
      </c>
    </row>
    <row r="2675" spans="1:7" ht="36.75" customHeight="1" x14ac:dyDescent="0.25">
      <c r="A2675" s="7">
        <v>43230</v>
      </c>
      <c r="B2675" s="8" t="s">
        <v>704</v>
      </c>
      <c r="C2675" s="9" t="s">
        <v>1609</v>
      </c>
      <c r="D2675" s="10" t="s">
        <v>1361</v>
      </c>
      <c r="E2675" s="11" t="s">
        <v>1203</v>
      </c>
      <c r="F2675" s="12">
        <v>964719.62</v>
      </c>
      <c r="G2675" s="13">
        <v>43281</v>
      </c>
    </row>
    <row r="2676" spans="1:7" ht="36.75" customHeight="1" x14ac:dyDescent="0.25">
      <c r="A2676" s="7">
        <v>43230</v>
      </c>
      <c r="B2676" s="8" t="s">
        <v>1124</v>
      </c>
      <c r="C2676" s="9" t="s">
        <v>1468</v>
      </c>
      <c r="D2676" s="10" t="s">
        <v>1361</v>
      </c>
      <c r="E2676" s="11" t="s">
        <v>1203</v>
      </c>
      <c r="F2676" s="12">
        <f>15448*50.74</f>
        <v>783831.52</v>
      </c>
      <c r="G2676" s="13">
        <v>43281</v>
      </c>
    </row>
    <row r="2677" spans="1:7" ht="36.75" customHeight="1" x14ac:dyDescent="0.25">
      <c r="A2677" s="7">
        <v>43230</v>
      </c>
      <c r="B2677" s="8" t="s">
        <v>222</v>
      </c>
      <c r="C2677" s="9" t="s">
        <v>1494</v>
      </c>
      <c r="D2677" s="10" t="s">
        <v>1361</v>
      </c>
      <c r="E2677" s="11" t="s">
        <v>1203</v>
      </c>
      <c r="F2677" s="12">
        <f>17479*50.74</f>
        <v>886884.46000000008</v>
      </c>
      <c r="G2677" s="13">
        <v>43281</v>
      </c>
    </row>
    <row r="2678" spans="1:7" ht="36.75" customHeight="1" x14ac:dyDescent="0.25">
      <c r="A2678" s="7">
        <v>43230</v>
      </c>
      <c r="B2678" s="8" t="s">
        <v>567</v>
      </c>
      <c r="C2678" s="9" t="s">
        <v>1772</v>
      </c>
      <c r="D2678" s="10" t="s">
        <v>1361</v>
      </c>
      <c r="E2678" s="11" t="s">
        <v>1203</v>
      </c>
      <c r="F2678" s="12">
        <f>5149*50.74</f>
        <v>261260.26</v>
      </c>
      <c r="G2678" s="13">
        <v>43281</v>
      </c>
    </row>
    <row r="2679" spans="1:7" ht="36.75" customHeight="1" x14ac:dyDescent="0.25">
      <c r="A2679" s="7">
        <v>43230</v>
      </c>
      <c r="B2679" s="8" t="s">
        <v>358</v>
      </c>
      <c r="C2679" s="9" t="s">
        <v>1775</v>
      </c>
      <c r="D2679" s="10" t="s">
        <v>1361</v>
      </c>
      <c r="E2679" s="11" t="s">
        <v>1203</v>
      </c>
      <c r="F2679" s="12">
        <f>15680*50.74</f>
        <v>795603.20000000007</v>
      </c>
      <c r="G2679" s="13">
        <v>43281</v>
      </c>
    </row>
    <row r="2680" spans="1:7" ht="36.75" customHeight="1" x14ac:dyDescent="0.25">
      <c r="A2680" s="7">
        <v>43230</v>
      </c>
      <c r="B2680" s="8" t="s">
        <v>1125</v>
      </c>
      <c r="C2680" s="9" t="s">
        <v>1719</v>
      </c>
      <c r="D2680" s="10" t="s">
        <v>1361</v>
      </c>
      <c r="E2680" s="11" t="s">
        <v>1203</v>
      </c>
      <c r="F2680" s="12">
        <v>1880072.76</v>
      </c>
      <c r="G2680" s="13">
        <v>43281</v>
      </c>
    </row>
    <row r="2681" spans="1:7" ht="36.75" customHeight="1" x14ac:dyDescent="0.25">
      <c r="A2681" s="7">
        <v>43231</v>
      </c>
      <c r="B2681" s="8" t="s">
        <v>916</v>
      </c>
      <c r="C2681" s="9" t="s">
        <v>2157</v>
      </c>
      <c r="D2681" s="10" t="s">
        <v>1361</v>
      </c>
      <c r="E2681" s="11" t="s">
        <v>1203</v>
      </c>
      <c r="F2681" s="12">
        <v>2547031.1800000002</v>
      </c>
      <c r="G2681" s="13">
        <v>43281</v>
      </c>
    </row>
    <row r="2682" spans="1:7" ht="36.75" customHeight="1" x14ac:dyDescent="0.25">
      <c r="A2682" s="7">
        <v>43231</v>
      </c>
      <c r="B2682" s="8" t="s">
        <v>459</v>
      </c>
      <c r="C2682" s="9" t="s">
        <v>1518</v>
      </c>
      <c r="D2682" s="10" t="s">
        <v>1361</v>
      </c>
      <c r="E2682" s="11" t="s">
        <v>1203</v>
      </c>
      <c r="F2682" s="12">
        <f>1980*53.1</f>
        <v>105138</v>
      </c>
      <c r="G2682" s="13">
        <v>43281</v>
      </c>
    </row>
    <row r="2683" spans="1:7" ht="36.75" customHeight="1" x14ac:dyDescent="0.25">
      <c r="A2683" s="7">
        <v>43231</v>
      </c>
      <c r="B2683" s="8" t="s">
        <v>439</v>
      </c>
      <c r="C2683" s="9" t="s">
        <v>2157</v>
      </c>
      <c r="D2683" s="10" t="s">
        <v>1361</v>
      </c>
      <c r="E2683" s="11" t="s">
        <v>1203</v>
      </c>
      <c r="F2683" s="12">
        <v>1578950.92</v>
      </c>
      <c r="G2683" s="13">
        <v>43281</v>
      </c>
    </row>
    <row r="2684" spans="1:7" ht="36.75" customHeight="1" x14ac:dyDescent="0.25">
      <c r="A2684" s="7">
        <v>43231</v>
      </c>
      <c r="B2684" s="8" t="s">
        <v>1126</v>
      </c>
      <c r="C2684" s="9" t="s">
        <v>1882</v>
      </c>
      <c r="D2684" s="10" t="s">
        <v>1362</v>
      </c>
      <c r="E2684" s="11" t="s">
        <v>1203</v>
      </c>
      <c r="F2684" s="12">
        <v>687039.66</v>
      </c>
      <c r="G2684" s="13">
        <v>43281</v>
      </c>
    </row>
    <row r="2685" spans="1:7" ht="36.75" customHeight="1" x14ac:dyDescent="0.25">
      <c r="A2685" s="7">
        <v>43231</v>
      </c>
      <c r="B2685" s="8" t="s">
        <v>1126</v>
      </c>
      <c r="C2685" s="9" t="s">
        <v>2421</v>
      </c>
      <c r="D2685" s="10" t="s">
        <v>1363</v>
      </c>
      <c r="E2685" s="11" t="s">
        <v>1203</v>
      </c>
      <c r="F2685" s="12">
        <v>724432.68</v>
      </c>
      <c r="G2685" s="13">
        <v>43281</v>
      </c>
    </row>
    <row r="2686" spans="1:7" ht="36.75" customHeight="1" x14ac:dyDescent="0.25">
      <c r="A2686" s="7">
        <v>43231</v>
      </c>
      <c r="B2686" s="8" t="s">
        <v>92</v>
      </c>
      <c r="C2686" s="9" t="s">
        <v>1553</v>
      </c>
      <c r="D2686" s="10" t="s">
        <v>1361</v>
      </c>
      <c r="E2686" s="11" t="s">
        <v>1203</v>
      </c>
      <c r="F2686" s="12">
        <f>14552*50.74</f>
        <v>738368.48</v>
      </c>
      <c r="G2686" s="13">
        <v>43281</v>
      </c>
    </row>
    <row r="2687" spans="1:7" ht="36.75" customHeight="1" x14ac:dyDescent="0.25">
      <c r="A2687" s="7">
        <v>43231</v>
      </c>
      <c r="B2687" s="8" t="s">
        <v>628</v>
      </c>
      <c r="C2687" s="9" t="s">
        <v>1471</v>
      </c>
      <c r="D2687" s="10" t="s">
        <v>1361</v>
      </c>
      <c r="E2687" s="11" t="s">
        <v>1203</v>
      </c>
      <c r="F2687" s="12">
        <f>8360*53.1</f>
        <v>443916</v>
      </c>
      <c r="G2687" s="13">
        <v>43281</v>
      </c>
    </row>
    <row r="2688" spans="1:7" ht="36.75" customHeight="1" x14ac:dyDescent="0.25">
      <c r="A2688" s="7">
        <v>43231</v>
      </c>
      <c r="B2688" s="8" t="s">
        <v>1127</v>
      </c>
      <c r="C2688" s="9" t="s">
        <v>2157</v>
      </c>
      <c r="D2688" s="10" t="s">
        <v>1361</v>
      </c>
      <c r="E2688" s="11" t="s">
        <v>1203</v>
      </c>
      <c r="F2688" s="12">
        <v>1863629.46</v>
      </c>
      <c r="G2688" s="13">
        <v>43281</v>
      </c>
    </row>
    <row r="2689" spans="1:7" ht="36.75" customHeight="1" x14ac:dyDescent="0.25">
      <c r="A2689" s="7">
        <v>43231</v>
      </c>
      <c r="B2689" s="8" t="s">
        <v>230</v>
      </c>
      <c r="C2689" s="9" t="s">
        <v>2184</v>
      </c>
      <c r="D2689" s="10" t="s">
        <v>1361</v>
      </c>
      <c r="E2689" s="11" t="s">
        <v>1203</v>
      </c>
      <c r="F2689" s="12">
        <v>1158800.1200000001</v>
      </c>
      <c r="G2689" s="13">
        <v>43281</v>
      </c>
    </row>
    <row r="2690" spans="1:7" ht="36.75" customHeight="1" x14ac:dyDescent="0.25">
      <c r="A2690" s="7">
        <v>43231</v>
      </c>
      <c r="B2690" s="8" t="s">
        <v>1128</v>
      </c>
      <c r="C2690" s="9" t="s">
        <v>1615</v>
      </c>
      <c r="D2690" s="10" t="s">
        <v>1361</v>
      </c>
      <c r="E2690" s="11" t="s">
        <v>1203</v>
      </c>
      <c r="F2690" s="12">
        <f>20531*50.74</f>
        <v>1041742.9400000001</v>
      </c>
      <c r="G2690" s="13">
        <v>43281</v>
      </c>
    </row>
    <row r="2691" spans="1:7" ht="36.75" customHeight="1" x14ac:dyDescent="0.25">
      <c r="A2691" s="7">
        <v>43231</v>
      </c>
      <c r="B2691" s="8" t="s">
        <v>571</v>
      </c>
      <c r="C2691" s="9" t="s">
        <v>2157</v>
      </c>
      <c r="D2691" s="10" t="s">
        <v>1361</v>
      </c>
      <c r="E2691" s="11" t="s">
        <v>1203</v>
      </c>
      <c r="F2691" s="12">
        <f>9785*50.74</f>
        <v>496490.9</v>
      </c>
      <c r="G2691" s="13">
        <v>43281</v>
      </c>
    </row>
    <row r="2692" spans="1:7" ht="36.75" customHeight="1" x14ac:dyDescent="0.25">
      <c r="A2692" s="7">
        <v>43231</v>
      </c>
      <c r="B2692" s="8" t="s">
        <v>821</v>
      </c>
      <c r="C2692" s="9" t="s">
        <v>1761</v>
      </c>
      <c r="D2692" s="10" t="s">
        <v>1361</v>
      </c>
      <c r="E2692" s="11" t="s">
        <v>1203</v>
      </c>
      <c r="F2692" s="12">
        <v>1709373.96</v>
      </c>
      <c r="G2692" s="13">
        <v>43281</v>
      </c>
    </row>
    <row r="2693" spans="1:7" ht="36.75" customHeight="1" x14ac:dyDescent="0.25">
      <c r="A2693" s="7">
        <v>43231</v>
      </c>
      <c r="B2693" s="8" t="s">
        <v>1129</v>
      </c>
      <c r="C2693" s="9" t="s">
        <v>2041</v>
      </c>
      <c r="D2693" s="10" t="s">
        <v>1361</v>
      </c>
      <c r="E2693" s="11" t="s">
        <v>1203</v>
      </c>
      <c r="F2693" s="12">
        <v>1095081.3</v>
      </c>
      <c r="G2693" s="13">
        <v>43281</v>
      </c>
    </row>
    <row r="2694" spans="1:7" ht="36.75" customHeight="1" x14ac:dyDescent="0.25">
      <c r="A2694" s="7">
        <v>43231</v>
      </c>
      <c r="B2694" s="8" t="s">
        <v>208</v>
      </c>
      <c r="C2694" s="9" t="s">
        <v>2157</v>
      </c>
      <c r="D2694" s="10" t="s">
        <v>1361</v>
      </c>
      <c r="E2694" s="11" t="s">
        <v>1203</v>
      </c>
      <c r="F2694" s="12">
        <v>1533362.8</v>
      </c>
      <c r="G2694" s="13">
        <v>43281</v>
      </c>
    </row>
    <row r="2695" spans="1:7" ht="36.75" customHeight="1" x14ac:dyDescent="0.25">
      <c r="A2695" s="7">
        <v>43231</v>
      </c>
      <c r="B2695" s="8" t="s">
        <v>642</v>
      </c>
      <c r="C2695" s="9" t="s">
        <v>2157</v>
      </c>
      <c r="D2695" s="10" t="s">
        <v>1364</v>
      </c>
      <c r="E2695" s="11" t="s">
        <v>1203</v>
      </c>
      <c r="F2695" s="12">
        <v>835522.51</v>
      </c>
      <c r="G2695" s="13">
        <v>43281</v>
      </c>
    </row>
    <row r="2696" spans="1:7" ht="36.75" customHeight="1" x14ac:dyDescent="0.25">
      <c r="A2696" s="7">
        <v>43234</v>
      </c>
      <c r="B2696" s="8" t="s">
        <v>464</v>
      </c>
      <c r="C2696" s="9" t="s">
        <v>1643</v>
      </c>
      <c r="D2696" s="10" t="s">
        <v>1361</v>
      </c>
      <c r="E2696" s="11" t="s">
        <v>1203</v>
      </c>
      <c r="F2696" s="12">
        <v>825067.8</v>
      </c>
      <c r="G2696" s="13">
        <v>43281</v>
      </c>
    </row>
    <row r="2697" spans="1:7" ht="36.75" customHeight="1" x14ac:dyDescent="0.25">
      <c r="A2697" s="7">
        <v>43234</v>
      </c>
      <c r="B2697" s="8" t="s">
        <v>574</v>
      </c>
      <c r="C2697" s="9" t="s">
        <v>2157</v>
      </c>
      <c r="D2697" s="10" t="s">
        <v>1361</v>
      </c>
      <c r="E2697" s="11" t="s">
        <v>1203</v>
      </c>
      <c r="F2697" s="12">
        <v>499738.26</v>
      </c>
      <c r="G2697" s="13">
        <v>43281</v>
      </c>
    </row>
    <row r="2698" spans="1:7" ht="36.75" customHeight="1" x14ac:dyDescent="0.25">
      <c r="A2698" s="7">
        <v>43234</v>
      </c>
      <c r="B2698" s="8" t="s">
        <v>556</v>
      </c>
      <c r="C2698" s="9" t="s">
        <v>2425</v>
      </c>
      <c r="D2698" s="10" t="s">
        <v>1361</v>
      </c>
      <c r="E2698" s="11" t="s">
        <v>1203</v>
      </c>
      <c r="F2698" s="12">
        <v>818078.66</v>
      </c>
      <c r="G2698" s="13">
        <v>43281</v>
      </c>
    </row>
    <row r="2699" spans="1:7" ht="36.75" customHeight="1" x14ac:dyDescent="0.25">
      <c r="A2699" s="7">
        <v>43234</v>
      </c>
      <c r="B2699" s="8" t="s">
        <v>1130</v>
      </c>
      <c r="C2699" s="9" t="s">
        <v>2426</v>
      </c>
      <c r="D2699" s="10" t="s">
        <v>1366</v>
      </c>
      <c r="E2699" s="11" t="s">
        <v>1203</v>
      </c>
      <c r="F2699" s="12">
        <f>30208*47.2</f>
        <v>1425817.6000000001</v>
      </c>
      <c r="G2699" s="13">
        <v>43281</v>
      </c>
    </row>
    <row r="2700" spans="1:7" ht="36.75" customHeight="1" x14ac:dyDescent="0.25">
      <c r="A2700" s="7">
        <v>43234</v>
      </c>
      <c r="B2700" s="8" t="s">
        <v>1130</v>
      </c>
      <c r="C2700" s="9" t="s">
        <v>2427</v>
      </c>
      <c r="D2700" s="10" t="s">
        <v>1362</v>
      </c>
      <c r="E2700" s="11" t="s">
        <v>1203</v>
      </c>
      <c r="F2700" s="12">
        <v>1688880.9</v>
      </c>
      <c r="G2700" s="13">
        <v>43281</v>
      </c>
    </row>
    <row r="2701" spans="1:7" ht="36.75" customHeight="1" x14ac:dyDescent="0.25">
      <c r="A2701" s="7">
        <v>43234</v>
      </c>
      <c r="B2701" s="8" t="s">
        <v>1130</v>
      </c>
      <c r="C2701" s="9" t="s">
        <v>2428</v>
      </c>
      <c r="D2701" s="10" t="s">
        <v>1363</v>
      </c>
      <c r="E2701" s="11" t="s">
        <v>1203</v>
      </c>
      <c r="F2701" s="12">
        <v>1448612.2</v>
      </c>
      <c r="G2701" s="13">
        <v>43281</v>
      </c>
    </row>
    <row r="2702" spans="1:7" ht="36.75" customHeight="1" x14ac:dyDescent="0.25">
      <c r="A2702" s="7">
        <v>43234</v>
      </c>
      <c r="B2702" s="8" t="s">
        <v>1130</v>
      </c>
      <c r="C2702" s="9" t="s">
        <v>2429</v>
      </c>
      <c r="D2702" s="10" t="s">
        <v>1361</v>
      </c>
      <c r="E2702" s="11" t="s">
        <v>1203</v>
      </c>
      <c r="F2702" s="12">
        <v>1761185.4</v>
      </c>
      <c r="G2702" s="13">
        <v>43281</v>
      </c>
    </row>
    <row r="2703" spans="1:7" ht="36.75" customHeight="1" x14ac:dyDescent="0.25">
      <c r="A2703" s="7">
        <v>43234</v>
      </c>
      <c r="B2703" s="8" t="s">
        <v>484</v>
      </c>
      <c r="C2703" s="9" t="s">
        <v>2157</v>
      </c>
      <c r="D2703" s="10" t="s">
        <v>1361</v>
      </c>
      <c r="E2703" s="11" t="s">
        <v>1203</v>
      </c>
      <c r="F2703" s="12">
        <v>1434610.96</v>
      </c>
      <c r="G2703" s="13">
        <v>43281</v>
      </c>
    </row>
    <row r="2704" spans="1:7" ht="36.75" customHeight="1" x14ac:dyDescent="0.25">
      <c r="A2704" s="7">
        <v>43235</v>
      </c>
      <c r="B2704" s="8" t="s">
        <v>632</v>
      </c>
      <c r="C2704" s="9" t="s">
        <v>1535</v>
      </c>
      <c r="D2704" s="10" t="s">
        <v>1361</v>
      </c>
      <c r="E2704" s="11" t="s">
        <v>1203</v>
      </c>
      <c r="F2704" s="12">
        <f>11115*50.74</f>
        <v>563975.1</v>
      </c>
      <c r="G2704" s="13">
        <v>43281</v>
      </c>
    </row>
    <row r="2705" spans="1:7" ht="36.75" customHeight="1" x14ac:dyDescent="0.25">
      <c r="A2705" s="7">
        <v>43235</v>
      </c>
      <c r="B2705" s="8" t="s">
        <v>781</v>
      </c>
      <c r="C2705" s="9" t="s">
        <v>1480</v>
      </c>
      <c r="D2705" s="10" t="s">
        <v>1361</v>
      </c>
      <c r="E2705" s="11" t="s">
        <v>1203</v>
      </c>
      <c r="F2705" s="12">
        <v>1197653.98</v>
      </c>
      <c r="G2705" s="13">
        <v>43281</v>
      </c>
    </row>
    <row r="2706" spans="1:7" ht="36.75" customHeight="1" x14ac:dyDescent="0.25">
      <c r="A2706" s="7">
        <v>43235</v>
      </c>
      <c r="B2706" s="8" t="s">
        <v>781</v>
      </c>
      <c r="C2706" s="9" t="s">
        <v>1478</v>
      </c>
      <c r="D2706" s="10" t="s">
        <v>1364</v>
      </c>
      <c r="E2706" s="11" t="s">
        <v>1203</v>
      </c>
      <c r="F2706" s="12">
        <v>913081.08</v>
      </c>
      <c r="G2706" s="13">
        <v>43281</v>
      </c>
    </row>
    <row r="2707" spans="1:7" ht="36.75" customHeight="1" x14ac:dyDescent="0.25">
      <c r="A2707" s="7">
        <v>43236</v>
      </c>
      <c r="B2707" s="8" t="s">
        <v>1131</v>
      </c>
      <c r="C2707" s="9" t="s">
        <v>2157</v>
      </c>
      <c r="D2707" s="10" t="s">
        <v>1361</v>
      </c>
      <c r="E2707" s="11" t="s">
        <v>1203</v>
      </c>
      <c r="F2707" s="12">
        <v>989147.98</v>
      </c>
      <c r="G2707" s="13">
        <v>43281</v>
      </c>
    </row>
    <row r="2708" spans="1:7" ht="36.75" customHeight="1" x14ac:dyDescent="0.25">
      <c r="A2708" s="7">
        <v>43236</v>
      </c>
      <c r="B2708" s="8" t="s">
        <v>213</v>
      </c>
      <c r="C2708" s="9" t="s">
        <v>1618</v>
      </c>
      <c r="D2708" s="10" t="s">
        <v>1361</v>
      </c>
      <c r="E2708" s="11" t="s">
        <v>1203</v>
      </c>
      <c r="F2708" s="12">
        <v>1158934.6399999999</v>
      </c>
      <c r="G2708" s="13">
        <v>43281</v>
      </c>
    </row>
    <row r="2709" spans="1:7" ht="36.75" customHeight="1" x14ac:dyDescent="0.25">
      <c r="A2709" s="7">
        <v>43237</v>
      </c>
      <c r="B2709" s="8" t="s">
        <v>926</v>
      </c>
      <c r="C2709" s="9" t="s">
        <v>1720</v>
      </c>
      <c r="D2709" s="10" t="s">
        <v>1361</v>
      </c>
      <c r="E2709" s="11" t="s">
        <v>1203</v>
      </c>
      <c r="F2709" s="12">
        <v>1209235.68</v>
      </c>
      <c r="G2709" s="13">
        <v>43281</v>
      </c>
    </row>
    <row r="2710" spans="1:7" ht="36.75" customHeight="1" x14ac:dyDescent="0.25">
      <c r="A2710" s="7">
        <v>43237</v>
      </c>
      <c r="B2710" s="8" t="s">
        <v>455</v>
      </c>
      <c r="C2710" s="9" t="s">
        <v>2157</v>
      </c>
      <c r="D2710" s="10" t="s">
        <v>1361</v>
      </c>
      <c r="E2710" s="11" t="s">
        <v>1203</v>
      </c>
      <c r="F2710" s="12">
        <v>99247.44</v>
      </c>
      <c r="G2710" s="13">
        <v>43281</v>
      </c>
    </row>
    <row r="2711" spans="1:7" ht="36.75" customHeight="1" x14ac:dyDescent="0.25">
      <c r="A2711" s="7">
        <v>43237</v>
      </c>
      <c r="B2711" s="8" t="s">
        <v>1132</v>
      </c>
      <c r="C2711" s="9" t="s">
        <v>2293</v>
      </c>
      <c r="D2711" s="10" t="s">
        <v>1361</v>
      </c>
      <c r="E2711" s="11" t="s">
        <v>1203</v>
      </c>
      <c r="F2711" s="12">
        <v>1091719.48</v>
      </c>
      <c r="G2711" s="13">
        <v>43281</v>
      </c>
    </row>
    <row r="2712" spans="1:7" ht="36.75" customHeight="1" x14ac:dyDescent="0.25">
      <c r="A2712" s="7">
        <v>43237</v>
      </c>
      <c r="B2712" s="8" t="s">
        <v>42</v>
      </c>
      <c r="C2712" s="9" t="s">
        <v>2430</v>
      </c>
      <c r="D2712" s="10" t="s">
        <v>1361</v>
      </c>
      <c r="E2712" s="11" t="s">
        <v>1203</v>
      </c>
      <c r="F2712" s="12">
        <v>1091517.7</v>
      </c>
      <c r="G2712" s="13">
        <v>43281</v>
      </c>
    </row>
    <row r="2713" spans="1:7" ht="36.75" customHeight="1" x14ac:dyDescent="0.25">
      <c r="A2713" s="7">
        <v>43238</v>
      </c>
      <c r="B2713" s="8" t="s">
        <v>67</v>
      </c>
      <c r="C2713" s="9" t="s">
        <v>1560</v>
      </c>
      <c r="D2713" s="10" t="s">
        <v>1361</v>
      </c>
      <c r="E2713" s="11" t="s">
        <v>1203</v>
      </c>
      <c r="F2713" s="12">
        <v>1333683.2</v>
      </c>
      <c r="G2713" s="13">
        <v>43281</v>
      </c>
    </row>
    <row r="2714" spans="1:7" ht="36.75" customHeight="1" x14ac:dyDescent="0.25">
      <c r="A2714" s="7">
        <v>43238</v>
      </c>
      <c r="B2714" s="8" t="s">
        <v>446</v>
      </c>
      <c r="C2714" s="9" t="s">
        <v>1681</v>
      </c>
      <c r="D2714" s="10" t="s">
        <v>1361</v>
      </c>
      <c r="E2714" s="11" t="s">
        <v>1203</v>
      </c>
      <c r="F2714" s="12">
        <f>19247*50.74</f>
        <v>976592.78</v>
      </c>
      <c r="G2714" s="13">
        <v>43281</v>
      </c>
    </row>
    <row r="2715" spans="1:7" ht="36.75" customHeight="1" x14ac:dyDescent="0.25">
      <c r="A2715" s="7">
        <v>43238</v>
      </c>
      <c r="B2715" s="8" t="s">
        <v>139</v>
      </c>
      <c r="C2715" s="9" t="s">
        <v>1719</v>
      </c>
      <c r="D2715" s="10" t="s">
        <v>1361</v>
      </c>
      <c r="E2715" s="11" t="s">
        <v>1203</v>
      </c>
      <c r="F2715" s="12">
        <f>17442*50.74</f>
        <v>885007.08000000007</v>
      </c>
      <c r="G2715" s="13">
        <v>43281</v>
      </c>
    </row>
    <row r="2716" spans="1:7" ht="36.75" customHeight="1" x14ac:dyDescent="0.25">
      <c r="A2716" s="7">
        <v>43238</v>
      </c>
      <c r="B2716" s="8" t="s">
        <v>40</v>
      </c>
      <c r="C2716" s="9" t="s">
        <v>2314</v>
      </c>
      <c r="D2716" s="10" t="s">
        <v>1361</v>
      </c>
      <c r="E2716" s="11" t="s">
        <v>1203</v>
      </c>
      <c r="F2716" s="12">
        <v>1010174.4</v>
      </c>
      <c r="G2716" s="13">
        <v>43281</v>
      </c>
    </row>
    <row r="2717" spans="1:7" ht="36.75" customHeight="1" x14ac:dyDescent="0.25">
      <c r="A2717" s="7">
        <v>43238</v>
      </c>
      <c r="B2717" s="8" t="s">
        <v>1133</v>
      </c>
      <c r="C2717" s="9" t="s">
        <v>1586</v>
      </c>
      <c r="D2717" s="10" t="s">
        <v>1362</v>
      </c>
      <c r="E2717" s="11" t="s">
        <v>1203</v>
      </c>
      <c r="F2717" s="12">
        <f>11768*50.74</f>
        <v>597108.32000000007</v>
      </c>
      <c r="G2717" s="13">
        <v>43281</v>
      </c>
    </row>
    <row r="2718" spans="1:7" ht="36.75" customHeight="1" x14ac:dyDescent="0.25">
      <c r="A2718" s="7">
        <v>43238</v>
      </c>
      <c r="B2718" s="8" t="s">
        <v>1133</v>
      </c>
      <c r="C2718" s="9" t="s">
        <v>1482</v>
      </c>
      <c r="D2718" s="10" t="s">
        <v>1363</v>
      </c>
      <c r="E2718" s="11" t="s">
        <v>1203</v>
      </c>
      <c r="F2718" s="12">
        <f>11680*50.74</f>
        <v>592643.20000000007</v>
      </c>
      <c r="G2718" s="13">
        <v>43281</v>
      </c>
    </row>
    <row r="2719" spans="1:7" ht="36.75" customHeight="1" x14ac:dyDescent="0.25">
      <c r="A2719" s="7">
        <v>43241</v>
      </c>
      <c r="B2719" s="8" t="s">
        <v>118</v>
      </c>
      <c r="C2719" s="9" t="s">
        <v>2431</v>
      </c>
      <c r="D2719" s="10" t="s">
        <v>1361</v>
      </c>
      <c r="E2719" s="11" t="s">
        <v>1203</v>
      </c>
      <c r="F2719" s="12">
        <v>1110234.8600000001</v>
      </c>
      <c r="G2719" s="13">
        <v>43281</v>
      </c>
    </row>
    <row r="2720" spans="1:7" ht="36.75" customHeight="1" x14ac:dyDescent="0.25">
      <c r="A2720" s="7">
        <v>43241</v>
      </c>
      <c r="B2720" s="8" t="s">
        <v>1133</v>
      </c>
      <c r="C2720" s="9" t="s">
        <v>1483</v>
      </c>
      <c r="D2720" s="10" t="s">
        <v>1361</v>
      </c>
      <c r="E2720" s="11" t="s">
        <v>1203</v>
      </c>
      <c r="F2720" s="12">
        <f>15000*50.74</f>
        <v>761100</v>
      </c>
      <c r="G2720" s="13">
        <v>43281</v>
      </c>
    </row>
    <row r="2721" spans="1:7" ht="36.75" customHeight="1" x14ac:dyDescent="0.25">
      <c r="A2721" s="7">
        <v>43241</v>
      </c>
      <c r="B2721" s="8" t="s">
        <v>1134</v>
      </c>
      <c r="C2721" s="9" t="s">
        <v>1548</v>
      </c>
      <c r="D2721" s="10" t="s">
        <v>1367</v>
      </c>
      <c r="E2721" s="11" t="s">
        <v>1203</v>
      </c>
      <c r="F2721" s="12">
        <v>98114.54</v>
      </c>
      <c r="G2721" s="13">
        <v>43281</v>
      </c>
    </row>
    <row r="2722" spans="1:7" ht="36.75" customHeight="1" x14ac:dyDescent="0.25">
      <c r="A2722" s="7">
        <v>43241</v>
      </c>
      <c r="B2722" s="8" t="s">
        <v>666</v>
      </c>
      <c r="C2722" s="9" t="s">
        <v>1526</v>
      </c>
      <c r="D2722" s="10" t="s">
        <v>1364</v>
      </c>
      <c r="E2722" s="11" t="s">
        <v>1203</v>
      </c>
      <c r="F2722" s="12">
        <v>1003547.05</v>
      </c>
      <c r="G2722" s="13">
        <v>43281</v>
      </c>
    </row>
    <row r="2723" spans="1:7" ht="36.75" customHeight="1" x14ac:dyDescent="0.25">
      <c r="A2723" s="7">
        <v>43242</v>
      </c>
      <c r="B2723" s="8" t="s">
        <v>1107</v>
      </c>
      <c r="C2723" s="9" t="s">
        <v>2432</v>
      </c>
      <c r="D2723" s="10" t="s">
        <v>1361</v>
      </c>
      <c r="E2723" s="11" t="s">
        <v>1203</v>
      </c>
      <c r="F2723" s="12">
        <v>1220993.2</v>
      </c>
      <c r="G2723" s="13">
        <v>43281</v>
      </c>
    </row>
    <row r="2724" spans="1:7" ht="36.75" customHeight="1" x14ac:dyDescent="0.25">
      <c r="A2724" s="7">
        <v>43242</v>
      </c>
      <c r="B2724" s="8" t="s">
        <v>498</v>
      </c>
      <c r="C2724" s="9" t="s">
        <v>1618</v>
      </c>
      <c r="D2724" s="10" t="s">
        <v>1364</v>
      </c>
      <c r="E2724" s="11" t="s">
        <v>1203</v>
      </c>
      <c r="F2724" s="12">
        <v>960283.48</v>
      </c>
      <c r="G2724" s="13">
        <v>43281</v>
      </c>
    </row>
    <row r="2725" spans="1:7" ht="36.75" customHeight="1" x14ac:dyDescent="0.25">
      <c r="A2725" s="7">
        <v>43242</v>
      </c>
      <c r="B2725" s="8" t="s">
        <v>509</v>
      </c>
      <c r="C2725" s="9" t="s">
        <v>1727</v>
      </c>
      <c r="D2725" s="10" t="s">
        <v>1363</v>
      </c>
      <c r="E2725" s="11" t="s">
        <v>1203</v>
      </c>
      <c r="F2725" s="12">
        <v>2300491.42</v>
      </c>
      <c r="G2725" s="13">
        <v>43281</v>
      </c>
    </row>
    <row r="2726" spans="1:7" ht="36.75" customHeight="1" x14ac:dyDescent="0.25">
      <c r="A2726" s="7">
        <v>43242</v>
      </c>
      <c r="B2726" s="8" t="s">
        <v>509</v>
      </c>
      <c r="C2726" s="9" t="s">
        <v>1527</v>
      </c>
      <c r="D2726" s="10" t="s">
        <v>1361</v>
      </c>
      <c r="E2726" s="11" t="s">
        <v>1203</v>
      </c>
      <c r="F2726" s="12">
        <v>2790742.48</v>
      </c>
      <c r="G2726" s="13">
        <v>43281</v>
      </c>
    </row>
    <row r="2727" spans="1:7" ht="36.75" customHeight="1" x14ac:dyDescent="0.25">
      <c r="A2727" s="7">
        <v>43243</v>
      </c>
      <c r="B2727" s="8" t="s">
        <v>1115</v>
      </c>
      <c r="C2727" s="9" t="s">
        <v>2433</v>
      </c>
      <c r="D2727" s="10" t="s">
        <v>1364</v>
      </c>
      <c r="E2727" s="11" t="s">
        <v>1203</v>
      </c>
      <c r="F2727" s="12">
        <v>235569.82</v>
      </c>
      <c r="G2727" s="13">
        <v>43281</v>
      </c>
    </row>
    <row r="2728" spans="1:7" ht="36.75" customHeight="1" x14ac:dyDescent="0.25">
      <c r="A2728" s="7">
        <v>43243</v>
      </c>
      <c r="B2728" s="8" t="s">
        <v>584</v>
      </c>
      <c r="C2728" s="9" t="s">
        <v>1519</v>
      </c>
      <c r="D2728" s="10" t="s">
        <v>1363</v>
      </c>
      <c r="E2728" s="11" t="s">
        <v>1203</v>
      </c>
      <c r="F2728" s="12">
        <v>797736.64</v>
      </c>
      <c r="G2728" s="13">
        <v>43281</v>
      </c>
    </row>
    <row r="2729" spans="1:7" ht="36.75" customHeight="1" x14ac:dyDescent="0.25">
      <c r="A2729" s="7">
        <v>43243</v>
      </c>
      <c r="B2729" s="8" t="s">
        <v>584</v>
      </c>
      <c r="C2729" s="9" t="s">
        <v>1553</v>
      </c>
      <c r="D2729" s="10" t="s">
        <v>1361</v>
      </c>
      <c r="E2729" s="11" t="s">
        <v>1203</v>
      </c>
      <c r="F2729" s="12">
        <v>897453.72</v>
      </c>
      <c r="G2729" s="13">
        <v>43281</v>
      </c>
    </row>
    <row r="2730" spans="1:7" ht="36.75" customHeight="1" x14ac:dyDescent="0.25">
      <c r="A2730" s="7">
        <v>43244</v>
      </c>
      <c r="B2730" s="8" t="s">
        <v>650</v>
      </c>
      <c r="C2730" s="9" t="s">
        <v>2157</v>
      </c>
      <c r="D2730" s="10" t="s">
        <v>1364</v>
      </c>
      <c r="E2730" s="11" t="s">
        <v>1203</v>
      </c>
      <c r="F2730" s="12">
        <v>655889.15</v>
      </c>
      <c r="G2730" s="13">
        <v>43281</v>
      </c>
    </row>
    <row r="2731" spans="1:7" ht="36.75" customHeight="1" x14ac:dyDescent="0.25">
      <c r="A2731" s="7">
        <v>43245</v>
      </c>
      <c r="B2731" s="8" t="s">
        <v>648</v>
      </c>
      <c r="C2731" s="9" t="s">
        <v>2157</v>
      </c>
      <c r="D2731" s="10" t="s">
        <v>1364</v>
      </c>
      <c r="E2731" s="11" t="s">
        <v>1203</v>
      </c>
      <c r="F2731" s="12">
        <v>1286440.4099999999</v>
      </c>
      <c r="G2731" s="13">
        <v>43281</v>
      </c>
    </row>
    <row r="2732" spans="1:7" ht="36.75" customHeight="1" x14ac:dyDescent="0.25">
      <c r="A2732" s="7">
        <v>43196</v>
      </c>
      <c r="B2732" s="8" t="s">
        <v>1135</v>
      </c>
      <c r="C2732" s="9" t="s">
        <v>1535</v>
      </c>
      <c r="D2732" s="10" t="s">
        <v>1368</v>
      </c>
      <c r="E2732" s="11" t="s">
        <v>1204</v>
      </c>
      <c r="F2732" s="12">
        <v>1412389.2</v>
      </c>
      <c r="G2732" s="13">
        <v>43281</v>
      </c>
    </row>
    <row r="2733" spans="1:7" ht="36.75" customHeight="1" x14ac:dyDescent="0.25">
      <c r="A2733" s="7">
        <v>42655</v>
      </c>
      <c r="B2733" s="8" t="s">
        <v>1136</v>
      </c>
      <c r="C2733" s="9" t="s">
        <v>2434</v>
      </c>
      <c r="D2733" s="10" t="s">
        <v>1369</v>
      </c>
      <c r="E2733" s="11" t="s">
        <v>1204</v>
      </c>
      <c r="F2733" s="12">
        <v>317790.14</v>
      </c>
      <c r="G2733" s="13">
        <v>43281</v>
      </c>
    </row>
    <row r="2734" spans="1:7" ht="36.75" customHeight="1" x14ac:dyDescent="0.25">
      <c r="A2734" s="7">
        <v>42691</v>
      </c>
      <c r="B2734" s="8" t="s">
        <v>1137</v>
      </c>
      <c r="C2734" s="9" t="s">
        <v>1526</v>
      </c>
      <c r="D2734" s="10" t="s">
        <v>1370</v>
      </c>
      <c r="E2734" s="11" t="s">
        <v>1205</v>
      </c>
      <c r="F2734" s="12">
        <v>19961.700000000004</v>
      </c>
      <c r="G2734" s="13">
        <v>43281</v>
      </c>
    </row>
    <row r="2735" spans="1:7" ht="36.75" customHeight="1" x14ac:dyDescent="0.25">
      <c r="A2735" s="7" t="s">
        <v>2529</v>
      </c>
      <c r="B2735" s="8" t="s">
        <v>1138</v>
      </c>
      <c r="C2735" s="9" t="s">
        <v>1585</v>
      </c>
      <c r="D2735" s="10" t="s">
        <v>1371</v>
      </c>
      <c r="E2735" s="11">
        <v>232301</v>
      </c>
      <c r="F2735" s="12">
        <v>33807</v>
      </c>
      <c r="G2735" s="13">
        <v>43281</v>
      </c>
    </row>
    <row r="2736" spans="1:7" ht="36.75" customHeight="1" x14ac:dyDescent="0.25">
      <c r="A2736" s="7" t="s">
        <v>2530</v>
      </c>
      <c r="B2736" s="8" t="s">
        <v>1138</v>
      </c>
      <c r="C2736" s="9" t="s">
        <v>1585</v>
      </c>
      <c r="D2736" s="10" t="s">
        <v>1371</v>
      </c>
      <c r="E2736" s="11">
        <v>239202</v>
      </c>
      <c r="F2736" s="12">
        <v>21712</v>
      </c>
      <c r="G2736" s="13">
        <v>43281</v>
      </c>
    </row>
    <row r="2737" spans="1:7" ht="36.75" customHeight="1" x14ac:dyDescent="0.25">
      <c r="A2737" s="7" t="s">
        <v>2531</v>
      </c>
      <c r="B2737" s="8" t="s">
        <v>1006</v>
      </c>
      <c r="C2737" s="9" t="s">
        <v>2435</v>
      </c>
      <c r="D2737" s="10" t="s">
        <v>1372</v>
      </c>
      <c r="E2737" s="11">
        <v>231101</v>
      </c>
      <c r="F2737" s="12">
        <v>86730</v>
      </c>
      <c r="G2737" s="13">
        <v>43281</v>
      </c>
    </row>
    <row r="2738" spans="1:7" ht="36.75" customHeight="1" x14ac:dyDescent="0.25">
      <c r="A2738" s="7" t="s">
        <v>2531</v>
      </c>
      <c r="B2738" s="8" t="s">
        <v>1006</v>
      </c>
      <c r="C2738" s="9" t="s">
        <v>2435</v>
      </c>
      <c r="D2738" s="10" t="s">
        <v>1372</v>
      </c>
      <c r="E2738" s="11">
        <v>225801</v>
      </c>
      <c r="F2738" s="12">
        <v>11387</v>
      </c>
      <c r="G2738" s="13">
        <v>43281</v>
      </c>
    </row>
    <row r="2739" spans="1:7" ht="36.75" customHeight="1" x14ac:dyDescent="0.25">
      <c r="A2739" s="7" t="s">
        <v>2531</v>
      </c>
      <c r="B2739" s="8" t="s">
        <v>1006</v>
      </c>
      <c r="C2739" s="9" t="s">
        <v>2435</v>
      </c>
      <c r="D2739" s="10" t="s">
        <v>1372</v>
      </c>
      <c r="E2739" s="11">
        <v>224201</v>
      </c>
      <c r="F2739" s="12">
        <v>4720</v>
      </c>
      <c r="G2739" s="13">
        <v>43281</v>
      </c>
    </row>
    <row r="2740" spans="1:7" ht="36.75" customHeight="1" x14ac:dyDescent="0.25">
      <c r="A2740" s="7" t="s">
        <v>2532</v>
      </c>
      <c r="B2740" s="8" t="s">
        <v>1139</v>
      </c>
      <c r="C2740" s="9" t="s">
        <v>1545</v>
      </c>
      <c r="D2740" s="10" t="s">
        <v>1373</v>
      </c>
      <c r="E2740" s="11">
        <v>231101</v>
      </c>
      <c r="F2740" s="12">
        <v>143370</v>
      </c>
      <c r="G2740" s="13">
        <v>43281</v>
      </c>
    </row>
    <row r="2741" spans="1:7" ht="36.75" customHeight="1" x14ac:dyDescent="0.25">
      <c r="A2741" s="7" t="s">
        <v>2533</v>
      </c>
      <c r="B2741" s="8" t="s">
        <v>1139</v>
      </c>
      <c r="C2741" s="9" t="s">
        <v>1545</v>
      </c>
      <c r="D2741" s="10" t="s">
        <v>1373</v>
      </c>
      <c r="E2741" s="11">
        <v>225801</v>
      </c>
      <c r="F2741" s="12">
        <v>2655</v>
      </c>
      <c r="G2741" s="13">
        <v>43281</v>
      </c>
    </row>
    <row r="2742" spans="1:7" ht="36.75" customHeight="1" x14ac:dyDescent="0.25">
      <c r="A2742" s="7" t="s">
        <v>2534</v>
      </c>
      <c r="B2742" s="8" t="s">
        <v>1139</v>
      </c>
      <c r="C2742" s="9" t="s">
        <v>1545</v>
      </c>
      <c r="D2742" s="10" t="s">
        <v>1373</v>
      </c>
      <c r="E2742" s="11">
        <v>224201</v>
      </c>
      <c r="F2742" s="12">
        <v>12390</v>
      </c>
      <c r="G2742" s="13">
        <v>43281</v>
      </c>
    </row>
    <row r="2743" spans="1:7" ht="36.75" customHeight="1" x14ac:dyDescent="0.25">
      <c r="A2743" s="7" t="s">
        <v>2534</v>
      </c>
      <c r="B2743" s="8" t="s">
        <v>1006</v>
      </c>
      <c r="C2743" s="9" t="s">
        <v>2436</v>
      </c>
      <c r="D2743" s="10" t="s">
        <v>1374</v>
      </c>
      <c r="E2743" s="11">
        <v>231101</v>
      </c>
      <c r="F2743" s="12">
        <v>48309.2</v>
      </c>
      <c r="G2743" s="13">
        <v>43281</v>
      </c>
    </row>
    <row r="2744" spans="1:7" ht="36.75" customHeight="1" x14ac:dyDescent="0.25">
      <c r="A2744" s="7" t="s">
        <v>2534</v>
      </c>
      <c r="B2744" s="8" t="s">
        <v>1006</v>
      </c>
      <c r="C2744" s="9" t="s">
        <v>2436</v>
      </c>
      <c r="D2744" s="10" t="s">
        <v>1374</v>
      </c>
      <c r="E2744" s="11">
        <v>225801</v>
      </c>
      <c r="F2744" s="12">
        <v>20921.400000000001</v>
      </c>
      <c r="G2744" s="13">
        <v>43281</v>
      </c>
    </row>
    <row r="2745" spans="1:7" ht="36.75" customHeight="1" x14ac:dyDescent="0.25">
      <c r="A2745" s="7" t="s">
        <v>2534</v>
      </c>
      <c r="B2745" s="8" t="s">
        <v>1006</v>
      </c>
      <c r="C2745" s="9" t="s">
        <v>2436</v>
      </c>
      <c r="D2745" s="10" t="s">
        <v>1374</v>
      </c>
      <c r="E2745" s="11">
        <v>228706</v>
      </c>
      <c r="F2745" s="12">
        <v>2360</v>
      </c>
      <c r="G2745" s="13">
        <v>43281</v>
      </c>
    </row>
    <row r="2746" spans="1:7" ht="36.75" customHeight="1" x14ac:dyDescent="0.25">
      <c r="A2746" s="7" t="s">
        <v>2530</v>
      </c>
      <c r="B2746" s="8" t="s">
        <v>1006</v>
      </c>
      <c r="C2746" s="9" t="s">
        <v>2437</v>
      </c>
      <c r="D2746" s="10" t="s">
        <v>1375</v>
      </c>
      <c r="E2746" s="11">
        <v>231101</v>
      </c>
      <c r="F2746" s="12">
        <v>7080</v>
      </c>
      <c r="G2746" s="13">
        <v>43281</v>
      </c>
    </row>
    <row r="2747" spans="1:7" ht="36.75" customHeight="1" x14ac:dyDescent="0.25">
      <c r="A2747" s="7" t="s">
        <v>2530</v>
      </c>
      <c r="B2747" s="8" t="s">
        <v>1006</v>
      </c>
      <c r="C2747" s="9" t="s">
        <v>2437</v>
      </c>
      <c r="D2747" s="10" t="s">
        <v>1375</v>
      </c>
      <c r="E2747" s="11">
        <v>225801</v>
      </c>
      <c r="F2747" s="12">
        <v>1888</v>
      </c>
      <c r="G2747" s="13">
        <v>43281</v>
      </c>
    </row>
    <row r="2748" spans="1:7" ht="36.75" customHeight="1" x14ac:dyDescent="0.25">
      <c r="A2748" s="7" t="s">
        <v>2530</v>
      </c>
      <c r="B2748" s="8" t="s">
        <v>1006</v>
      </c>
      <c r="C2748" s="9" t="s">
        <v>2437</v>
      </c>
      <c r="D2748" s="10" t="s">
        <v>1375</v>
      </c>
      <c r="E2748" s="11">
        <v>224201</v>
      </c>
      <c r="F2748" s="12">
        <v>2360</v>
      </c>
      <c r="G2748" s="13">
        <v>43281</v>
      </c>
    </row>
    <row r="2749" spans="1:7" ht="36.75" customHeight="1" x14ac:dyDescent="0.25">
      <c r="A2749" s="7" t="s">
        <v>2535</v>
      </c>
      <c r="B2749" s="8" t="s">
        <v>1006</v>
      </c>
      <c r="C2749" s="9" t="s">
        <v>2438</v>
      </c>
      <c r="D2749" s="10" t="s">
        <v>1376</v>
      </c>
      <c r="E2749" s="11">
        <v>231101</v>
      </c>
      <c r="F2749" s="12">
        <v>35400</v>
      </c>
      <c r="G2749" s="13">
        <v>43281</v>
      </c>
    </row>
    <row r="2750" spans="1:7" ht="36.75" customHeight="1" x14ac:dyDescent="0.25">
      <c r="A2750" s="7" t="s">
        <v>2536</v>
      </c>
      <c r="B2750" s="8" t="s">
        <v>1006</v>
      </c>
      <c r="C2750" s="9" t="s">
        <v>2439</v>
      </c>
      <c r="D2750" s="10" t="s">
        <v>1376</v>
      </c>
      <c r="E2750" s="11">
        <v>231101</v>
      </c>
      <c r="F2750" s="12">
        <v>93880.8</v>
      </c>
      <c r="G2750" s="13">
        <v>43281</v>
      </c>
    </row>
    <row r="2751" spans="1:7" ht="36.75" customHeight="1" x14ac:dyDescent="0.25">
      <c r="A2751" s="7" t="s">
        <v>2537</v>
      </c>
      <c r="B2751" s="8" t="s">
        <v>1006</v>
      </c>
      <c r="C2751" s="9" t="s">
        <v>2439</v>
      </c>
      <c r="D2751" s="10" t="s">
        <v>1376</v>
      </c>
      <c r="E2751" s="11">
        <v>225801</v>
      </c>
      <c r="F2751" s="12">
        <v>12319.2</v>
      </c>
      <c r="G2751" s="13">
        <v>43281</v>
      </c>
    </row>
    <row r="2752" spans="1:7" ht="36.75" customHeight="1" x14ac:dyDescent="0.25">
      <c r="A2752" s="7" t="s">
        <v>2529</v>
      </c>
      <c r="B2752" s="8" t="s">
        <v>1006</v>
      </c>
      <c r="C2752" s="9" t="s">
        <v>2440</v>
      </c>
      <c r="D2752" s="10" t="s">
        <v>1376</v>
      </c>
      <c r="E2752" s="11">
        <v>231101</v>
      </c>
      <c r="F2752" s="12">
        <v>106483.2</v>
      </c>
      <c r="G2752" s="13">
        <v>43281</v>
      </c>
    </row>
    <row r="2753" spans="1:7" ht="36.75" customHeight="1" x14ac:dyDescent="0.25">
      <c r="A2753" s="7" t="s">
        <v>2537</v>
      </c>
      <c r="B2753" s="8" t="s">
        <v>1140</v>
      </c>
      <c r="C2753" s="9" t="s">
        <v>2109</v>
      </c>
      <c r="D2753" s="10" t="s">
        <v>1377</v>
      </c>
      <c r="E2753" s="11">
        <v>265401</v>
      </c>
      <c r="F2753" s="12">
        <v>81840.02</v>
      </c>
      <c r="G2753" s="13">
        <v>43281</v>
      </c>
    </row>
    <row r="2754" spans="1:7" ht="36.75" customHeight="1" x14ac:dyDescent="0.25">
      <c r="A2754" s="7" t="s">
        <v>2530</v>
      </c>
      <c r="B2754" s="8" t="s">
        <v>1141</v>
      </c>
      <c r="C2754" s="9" t="s">
        <v>1564</v>
      </c>
      <c r="D2754" s="10" t="s">
        <v>1378</v>
      </c>
      <c r="E2754" s="11">
        <v>228706</v>
      </c>
      <c r="F2754" s="12">
        <v>140000</v>
      </c>
      <c r="G2754" s="13">
        <v>43281</v>
      </c>
    </row>
    <row r="2755" spans="1:7" ht="36.75" customHeight="1" x14ac:dyDescent="0.25">
      <c r="A2755" s="7" t="s">
        <v>2537</v>
      </c>
      <c r="B2755" s="8" t="s">
        <v>190</v>
      </c>
      <c r="C2755" s="9" t="s">
        <v>1654</v>
      </c>
      <c r="D2755" s="10" t="s">
        <v>1379</v>
      </c>
      <c r="E2755" s="11">
        <v>231101</v>
      </c>
      <c r="F2755" s="12">
        <v>53336</v>
      </c>
      <c r="G2755" s="13">
        <v>43281</v>
      </c>
    </row>
    <row r="2756" spans="1:7" ht="36.75" customHeight="1" x14ac:dyDescent="0.25">
      <c r="A2756" s="7" t="s">
        <v>2537</v>
      </c>
      <c r="B2756" s="8" t="s">
        <v>190</v>
      </c>
      <c r="C2756" s="9" t="s">
        <v>1654</v>
      </c>
      <c r="D2756" s="10" t="s">
        <v>1379</v>
      </c>
      <c r="E2756" s="11">
        <v>225801</v>
      </c>
      <c r="F2756" s="12">
        <v>18870.560000000001</v>
      </c>
      <c r="G2756" s="13">
        <v>43281</v>
      </c>
    </row>
    <row r="2757" spans="1:7" ht="36.75" customHeight="1" x14ac:dyDescent="0.25">
      <c r="A2757" s="7" t="s">
        <v>2529</v>
      </c>
      <c r="B2757" s="8" t="s">
        <v>190</v>
      </c>
      <c r="C2757" s="9" t="s">
        <v>1654</v>
      </c>
      <c r="D2757" s="10" t="s">
        <v>1379</v>
      </c>
      <c r="E2757" s="11">
        <v>224201</v>
      </c>
      <c r="F2757" s="12">
        <v>8850</v>
      </c>
      <c r="G2757" s="13">
        <v>43281</v>
      </c>
    </row>
    <row r="2758" spans="1:7" ht="36.75" customHeight="1" x14ac:dyDescent="0.25">
      <c r="A2758" s="7" t="s">
        <v>2530</v>
      </c>
      <c r="B2758" s="8" t="s">
        <v>190</v>
      </c>
      <c r="C2758" s="9" t="s">
        <v>1654</v>
      </c>
      <c r="D2758" s="10" t="s">
        <v>1379</v>
      </c>
      <c r="E2758" s="11">
        <v>231301</v>
      </c>
      <c r="F2758" s="12">
        <v>1770</v>
      </c>
      <c r="G2758" s="13">
        <v>43281</v>
      </c>
    </row>
    <row r="2759" spans="1:7" ht="36.75" customHeight="1" x14ac:dyDescent="0.25">
      <c r="A2759" s="7" t="s">
        <v>2538</v>
      </c>
      <c r="B2759" s="8" t="s">
        <v>190</v>
      </c>
      <c r="C2759" s="9" t="s">
        <v>1654</v>
      </c>
      <c r="D2759" s="10" t="s">
        <v>1379</v>
      </c>
      <c r="E2759" s="11">
        <v>228706</v>
      </c>
      <c r="F2759" s="12">
        <v>2950</v>
      </c>
      <c r="G2759" s="13">
        <v>43281</v>
      </c>
    </row>
    <row r="2760" spans="1:7" ht="36.75" customHeight="1" x14ac:dyDescent="0.25">
      <c r="A2760" s="7" t="s">
        <v>2535</v>
      </c>
      <c r="B2760" s="8" t="s">
        <v>1141</v>
      </c>
      <c r="C2760" s="9" t="s">
        <v>1585</v>
      </c>
      <c r="D2760" s="10" t="s">
        <v>1380</v>
      </c>
      <c r="E2760" s="11">
        <v>228706</v>
      </c>
      <c r="F2760" s="12">
        <v>70000.009999999995</v>
      </c>
      <c r="G2760" s="13">
        <v>43281</v>
      </c>
    </row>
    <row r="2761" spans="1:7" ht="36.75" customHeight="1" x14ac:dyDescent="0.25">
      <c r="A2761" s="7" t="s">
        <v>2535</v>
      </c>
      <c r="B2761" s="8" t="s">
        <v>1141</v>
      </c>
      <c r="C2761" s="9" t="s">
        <v>1470</v>
      </c>
      <c r="D2761" s="10" t="s">
        <v>1381</v>
      </c>
      <c r="E2761" s="11">
        <v>228706</v>
      </c>
      <c r="F2761" s="12">
        <v>70000.009999999995</v>
      </c>
      <c r="G2761" s="13">
        <v>43281</v>
      </c>
    </row>
    <row r="2762" spans="1:7" ht="36.75" customHeight="1" x14ac:dyDescent="0.25">
      <c r="A2762" s="7" t="s">
        <v>2539</v>
      </c>
      <c r="B2762" s="8" t="s">
        <v>1142</v>
      </c>
      <c r="C2762" s="9" t="s">
        <v>1585</v>
      </c>
      <c r="D2762" s="10" t="s">
        <v>1382</v>
      </c>
      <c r="E2762" s="11">
        <v>228706</v>
      </c>
      <c r="F2762" s="12">
        <v>62540</v>
      </c>
      <c r="G2762" s="13">
        <v>43281</v>
      </c>
    </row>
    <row r="2763" spans="1:7" ht="36.75" customHeight="1" x14ac:dyDescent="0.25">
      <c r="A2763" s="7" t="s">
        <v>2540</v>
      </c>
      <c r="B2763" s="8" t="s">
        <v>1143</v>
      </c>
      <c r="C2763" s="9" t="s">
        <v>1886</v>
      </c>
      <c r="D2763" s="10" t="s">
        <v>1383</v>
      </c>
      <c r="E2763" s="11">
        <v>239901</v>
      </c>
      <c r="F2763" s="12">
        <v>22178.1</v>
      </c>
      <c r="G2763" s="13">
        <v>43281</v>
      </c>
    </row>
    <row r="2764" spans="1:7" ht="36.75" customHeight="1" x14ac:dyDescent="0.25">
      <c r="A2764" s="7">
        <v>43147</v>
      </c>
      <c r="B2764" s="8" t="s">
        <v>1144</v>
      </c>
      <c r="C2764" s="9" t="s">
        <v>2441</v>
      </c>
      <c r="D2764" s="10" t="s">
        <v>1384</v>
      </c>
      <c r="E2764" s="11" t="s">
        <v>1206</v>
      </c>
      <c r="F2764" s="12">
        <v>600</v>
      </c>
      <c r="G2764" s="13">
        <v>43281</v>
      </c>
    </row>
    <row r="2765" spans="1:7" ht="36.75" customHeight="1" x14ac:dyDescent="0.25">
      <c r="A2765" s="7">
        <v>43131</v>
      </c>
      <c r="B2765" s="8" t="s">
        <v>1144</v>
      </c>
      <c r="C2765" s="9" t="s">
        <v>2442</v>
      </c>
      <c r="D2765" s="10" t="s">
        <v>1384</v>
      </c>
      <c r="E2765" s="11" t="s">
        <v>1206</v>
      </c>
      <c r="F2765" s="12">
        <v>7025</v>
      </c>
      <c r="G2765" s="13">
        <v>43281</v>
      </c>
    </row>
    <row r="2766" spans="1:7" ht="36.75" customHeight="1" x14ac:dyDescent="0.25">
      <c r="A2766" s="7">
        <v>43133</v>
      </c>
      <c r="B2766" s="8" t="s">
        <v>1144</v>
      </c>
      <c r="C2766" s="9" t="s">
        <v>2443</v>
      </c>
      <c r="D2766" s="10" t="s">
        <v>1384</v>
      </c>
      <c r="E2766" s="11" t="s">
        <v>1206</v>
      </c>
      <c r="F2766" s="12">
        <v>3305</v>
      </c>
      <c r="G2766" s="13">
        <v>43281</v>
      </c>
    </row>
    <row r="2767" spans="1:7" ht="36.75" customHeight="1" x14ac:dyDescent="0.25">
      <c r="A2767" s="7">
        <v>43132</v>
      </c>
      <c r="B2767" s="8" t="s">
        <v>1144</v>
      </c>
      <c r="C2767" s="9" t="s">
        <v>2444</v>
      </c>
      <c r="D2767" s="10" t="s">
        <v>1384</v>
      </c>
      <c r="E2767" s="11" t="s">
        <v>1206</v>
      </c>
      <c r="F2767" s="12">
        <v>6610</v>
      </c>
      <c r="G2767" s="13">
        <v>43281</v>
      </c>
    </row>
    <row r="2768" spans="1:7" ht="36.75" customHeight="1" x14ac:dyDescent="0.25">
      <c r="A2768" s="7">
        <v>42655</v>
      </c>
      <c r="B2768" s="8" t="s">
        <v>1144</v>
      </c>
      <c r="C2768" s="9" t="s">
        <v>2445</v>
      </c>
      <c r="D2768" s="10" t="s">
        <v>1384</v>
      </c>
      <c r="E2768" s="11" t="s">
        <v>1206</v>
      </c>
      <c r="F2768" s="12">
        <v>3305</v>
      </c>
      <c r="G2768" s="13">
        <v>43281</v>
      </c>
    </row>
    <row r="2769" spans="1:7" ht="36.75" customHeight="1" x14ac:dyDescent="0.25">
      <c r="A2769" s="7">
        <v>42691</v>
      </c>
      <c r="B2769" s="8" t="s">
        <v>1144</v>
      </c>
      <c r="C2769" s="9" t="s">
        <v>2446</v>
      </c>
      <c r="D2769" s="10" t="s">
        <v>1384</v>
      </c>
      <c r="E2769" s="11" t="s">
        <v>1206</v>
      </c>
      <c r="F2769" s="12">
        <v>3305</v>
      </c>
      <c r="G2769" s="13">
        <v>43281</v>
      </c>
    </row>
    <row r="2770" spans="1:7" ht="36.75" customHeight="1" x14ac:dyDescent="0.25">
      <c r="A2770" s="7">
        <v>43052</v>
      </c>
      <c r="B2770" s="8" t="s">
        <v>1144</v>
      </c>
      <c r="C2770" s="9" t="s">
        <v>2447</v>
      </c>
      <c r="D2770" s="10" t="s">
        <v>1384</v>
      </c>
      <c r="E2770" s="11" t="s">
        <v>1206</v>
      </c>
      <c r="F2770" s="12">
        <v>3875</v>
      </c>
      <c r="G2770" s="13">
        <v>43281</v>
      </c>
    </row>
    <row r="2771" spans="1:7" ht="36.75" customHeight="1" x14ac:dyDescent="0.25">
      <c r="A2771" s="7">
        <v>43056</v>
      </c>
      <c r="B2771" s="8" t="s">
        <v>1144</v>
      </c>
      <c r="C2771" s="9" t="s">
        <v>2448</v>
      </c>
      <c r="D2771" s="10" t="s">
        <v>1384</v>
      </c>
      <c r="E2771" s="11" t="s">
        <v>1206</v>
      </c>
      <c r="F2771" s="12">
        <v>21495</v>
      </c>
      <c r="G2771" s="13">
        <v>43281</v>
      </c>
    </row>
    <row r="2772" spans="1:7" ht="36.75" customHeight="1" x14ac:dyDescent="0.25">
      <c r="A2772" s="7">
        <v>43455</v>
      </c>
      <c r="B2772" s="8" t="s">
        <v>1144</v>
      </c>
      <c r="C2772" s="9" t="s">
        <v>2449</v>
      </c>
      <c r="D2772" s="10" t="s">
        <v>1384</v>
      </c>
      <c r="E2772" s="11" t="s">
        <v>1206</v>
      </c>
      <c r="F2772" s="12">
        <v>11825</v>
      </c>
      <c r="G2772" s="13">
        <v>43281</v>
      </c>
    </row>
    <row r="2773" spans="1:7" ht="36.75" customHeight="1" x14ac:dyDescent="0.25">
      <c r="A2773" s="7">
        <v>43131</v>
      </c>
      <c r="B2773" s="8" t="s">
        <v>1144</v>
      </c>
      <c r="C2773" s="9" t="s">
        <v>2450</v>
      </c>
      <c r="D2773" s="10" t="s">
        <v>1384</v>
      </c>
      <c r="E2773" s="11" t="s">
        <v>1206</v>
      </c>
      <c r="F2773" s="12">
        <v>3925</v>
      </c>
      <c r="G2773" s="13">
        <v>43281</v>
      </c>
    </row>
    <row r="2774" spans="1:7" ht="36.75" customHeight="1" x14ac:dyDescent="0.25">
      <c r="A2774" s="7">
        <v>43140</v>
      </c>
      <c r="B2774" s="8" t="s">
        <v>1145</v>
      </c>
      <c r="C2774" s="9" t="s">
        <v>2451</v>
      </c>
      <c r="D2774" s="10" t="s">
        <v>1385</v>
      </c>
      <c r="E2774" s="11" t="s">
        <v>1206</v>
      </c>
      <c r="F2774" s="12">
        <v>6000</v>
      </c>
      <c r="G2774" s="13">
        <v>43281</v>
      </c>
    </row>
    <row r="2775" spans="1:7" ht="36.75" customHeight="1" x14ac:dyDescent="0.25">
      <c r="A2775" s="7">
        <v>41331</v>
      </c>
      <c r="B2775" s="8" t="s">
        <v>1145</v>
      </c>
      <c r="C2775" s="9" t="s">
        <v>2452</v>
      </c>
      <c r="D2775" s="10" t="s">
        <v>1385</v>
      </c>
      <c r="E2775" s="11" t="s">
        <v>1206</v>
      </c>
      <c r="F2775" s="12">
        <v>6000</v>
      </c>
      <c r="G2775" s="13">
        <v>43281</v>
      </c>
    </row>
    <row r="2776" spans="1:7" ht="36.75" customHeight="1" x14ac:dyDescent="0.25">
      <c r="A2776" s="7">
        <v>41333</v>
      </c>
      <c r="B2776" s="8" t="s">
        <v>1145</v>
      </c>
      <c r="C2776" s="9" t="s">
        <v>2453</v>
      </c>
      <c r="D2776" s="10" t="s">
        <v>1385</v>
      </c>
      <c r="E2776" s="11" t="s">
        <v>1206</v>
      </c>
      <c r="F2776" s="12">
        <v>13000</v>
      </c>
      <c r="G2776" s="13">
        <v>43281</v>
      </c>
    </row>
    <row r="2777" spans="1:7" ht="36.75" customHeight="1" x14ac:dyDescent="0.25">
      <c r="A2777" s="7">
        <v>41333</v>
      </c>
      <c r="B2777" s="8" t="s">
        <v>1146</v>
      </c>
      <c r="C2777" s="9" t="s">
        <v>2454</v>
      </c>
      <c r="D2777" s="10" t="s">
        <v>1386</v>
      </c>
      <c r="E2777" s="11" t="s">
        <v>1207</v>
      </c>
      <c r="F2777" s="12">
        <v>12975</v>
      </c>
      <c r="G2777" s="13">
        <v>43281</v>
      </c>
    </row>
    <row r="2778" spans="1:7" ht="47.25" customHeight="1" x14ac:dyDescent="0.25">
      <c r="A2778" s="7">
        <v>41339</v>
      </c>
      <c r="B2778" s="8" t="s">
        <v>1147</v>
      </c>
      <c r="C2778" s="9" t="s">
        <v>1635</v>
      </c>
      <c r="D2778" s="10" t="s">
        <v>1387</v>
      </c>
      <c r="E2778" s="11">
        <v>231101</v>
      </c>
      <c r="F2778" s="12">
        <v>8040</v>
      </c>
      <c r="G2778" s="13">
        <v>43281</v>
      </c>
    </row>
    <row r="2779" spans="1:7" ht="46.5" customHeight="1" x14ac:dyDescent="0.25">
      <c r="A2779" s="7">
        <v>41339</v>
      </c>
      <c r="B2779" s="8" t="s">
        <v>1147</v>
      </c>
      <c r="C2779" s="9" t="s">
        <v>1488</v>
      </c>
      <c r="D2779" s="10" t="s">
        <v>1388</v>
      </c>
      <c r="E2779" s="11">
        <v>231101</v>
      </c>
      <c r="F2779" s="12">
        <v>1340</v>
      </c>
      <c r="G2779" s="13">
        <v>43281</v>
      </c>
    </row>
    <row r="2780" spans="1:7" ht="36.75" customHeight="1" x14ac:dyDescent="0.25">
      <c r="A2780" s="7">
        <v>41339</v>
      </c>
      <c r="B2780" s="8" t="s">
        <v>1147</v>
      </c>
      <c r="C2780" s="9" t="s">
        <v>1862</v>
      </c>
      <c r="D2780" s="10" t="s">
        <v>1389</v>
      </c>
      <c r="E2780" s="11">
        <v>231101</v>
      </c>
      <c r="F2780" s="12">
        <v>14740</v>
      </c>
      <c r="G2780" s="13">
        <v>43281</v>
      </c>
    </row>
    <row r="2781" spans="1:7" ht="36.75" customHeight="1" x14ac:dyDescent="0.25">
      <c r="A2781" s="7">
        <v>41339</v>
      </c>
      <c r="B2781" s="8" t="s">
        <v>1148</v>
      </c>
      <c r="C2781" s="9" t="s">
        <v>2455</v>
      </c>
      <c r="D2781" s="10" t="s">
        <v>1390</v>
      </c>
      <c r="E2781" s="11" t="s">
        <v>1208</v>
      </c>
      <c r="F2781" s="12">
        <v>530807.4</v>
      </c>
      <c r="G2781" s="13">
        <v>43281</v>
      </c>
    </row>
    <row r="2782" spans="1:7" ht="36.75" customHeight="1" x14ac:dyDescent="0.25">
      <c r="A2782" s="7">
        <v>41955</v>
      </c>
      <c r="B2782" s="8" t="s">
        <v>1149</v>
      </c>
      <c r="C2782" s="9" t="s">
        <v>1490</v>
      </c>
      <c r="D2782" s="10" t="s">
        <v>1391</v>
      </c>
      <c r="E2782" s="11" t="s">
        <v>1209</v>
      </c>
      <c r="F2782" s="12">
        <v>3030.95</v>
      </c>
      <c r="G2782" s="13">
        <v>43281</v>
      </c>
    </row>
    <row r="2783" spans="1:7" ht="36.75" customHeight="1" x14ac:dyDescent="0.25">
      <c r="A2783" s="7">
        <v>42313</v>
      </c>
      <c r="B2783" s="8" t="s">
        <v>1150</v>
      </c>
      <c r="C2783" s="9" t="s">
        <v>2456</v>
      </c>
      <c r="D2783" s="10" t="s">
        <v>1392</v>
      </c>
      <c r="E2783" s="11">
        <v>231101</v>
      </c>
      <c r="F2783" s="12">
        <v>1976.25</v>
      </c>
      <c r="G2783" s="13">
        <v>43281</v>
      </c>
    </row>
    <row r="2784" spans="1:7" ht="36.75" customHeight="1" x14ac:dyDescent="0.25">
      <c r="A2784" s="7">
        <v>42466</v>
      </c>
      <c r="B2784" s="8" t="s">
        <v>1151</v>
      </c>
      <c r="C2784" s="9" t="s">
        <v>2457</v>
      </c>
      <c r="D2784" s="10" t="s">
        <v>1393</v>
      </c>
      <c r="E2784" s="11">
        <v>231101</v>
      </c>
      <c r="F2784" s="12">
        <v>8623.44</v>
      </c>
      <c r="G2784" s="13">
        <v>43281</v>
      </c>
    </row>
    <row r="2785" spans="1:7" ht="36.75" customHeight="1" x14ac:dyDescent="0.25">
      <c r="A2785" s="7">
        <v>42523</v>
      </c>
      <c r="B2785" s="8" t="s">
        <v>1151</v>
      </c>
      <c r="C2785" s="9" t="s">
        <v>2458</v>
      </c>
      <c r="D2785" s="10" t="s">
        <v>1393</v>
      </c>
      <c r="E2785" s="11">
        <v>231101</v>
      </c>
      <c r="F2785" s="12">
        <v>8623.44</v>
      </c>
      <c r="G2785" s="13">
        <v>43281</v>
      </c>
    </row>
    <row r="2786" spans="1:7" ht="36.75" customHeight="1" x14ac:dyDescent="0.25">
      <c r="A2786" s="7">
        <v>42527</v>
      </c>
      <c r="B2786" s="8" t="s">
        <v>1151</v>
      </c>
      <c r="C2786" s="9" t="s">
        <v>2459</v>
      </c>
      <c r="D2786" s="10" t="s">
        <v>1393</v>
      </c>
      <c r="E2786" s="11">
        <v>231101</v>
      </c>
      <c r="F2786" s="12">
        <v>8623.44</v>
      </c>
      <c r="G2786" s="13">
        <v>43281</v>
      </c>
    </row>
    <row r="2787" spans="1:7" ht="36.75" customHeight="1" x14ac:dyDescent="0.25">
      <c r="A2787" s="7">
        <v>42527</v>
      </c>
      <c r="B2787" s="8" t="s">
        <v>1151</v>
      </c>
      <c r="C2787" s="9" t="s">
        <v>2460</v>
      </c>
      <c r="D2787" s="10" t="s">
        <v>1393</v>
      </c>
      <c r="E2787" s="11">
        <v>231101</v>
      </c>
      <c r="F2787" s="12">
        <v>8623.44</v>
      </c>
      <c r="G2787" s="13">
        <v>43281</v>
      </c>
    </row>
    <row r="2788" spans="1:7" ht="48" customHeight="1" x14ac:dyDescent="0.25">
      <c r="A2788" s="7">
        <v>41828</v>
      </c>
      <c r="B2788" s="8" t="s">
        <v>1152</v>
      </c>
      <c r="C2788" s="9" t="s">
        <v>1580</v>
      </c>
      <c r="D2788" s="10" t="s">
        <v>1394</v>
      </c>
      <c r="E2788" s="11">
        <v>227206</v>
      </c>
      <c r="F2788" s="12">
        <v>9440</v>
      </c>
      <c r="G2788" s="13">
        <v>43281</v>
      </c>
    </row>
    <row r="2789" spans="1:7" ht="36.75" customHeight="1" x14ac:dyDescent="0.25">
      <c r="A2789" s="7">
        <v>41676</v>
      </c>
      <c r="B2789" s="8" t="s">
        <v>1151</v>
      </c>
      <c r="C2789" s="9" t="s">
        <v>2461</v>
      </c>
      <c r="D2789" s="10" t="s">
        <v>1393</v>
      </c>
      <c r="E2789" s="11">
        <v>231101</v>
      </c>
      <c r="F2789" s="12">
        <v>8623.44</v>
      </c>
      <c r="G2789" s="13">
        <v>43281</v>
      </c>
    </row>
    <row r="2790" spans="1:7" ht="45.75" customHeight="1" x14ac:dyDescent="0.25">
      <c r="A2790" s="7">
        <v>41766</v>
      </c>
      <c r="B2790" s="8" t="s">
        <v>1153</v>
      </c>
      <c r="C2790" s="9" t="s">
        <v>1548</v>
      </c>
      <c r="D2790" s="10" t="s">
        <v>1395</v>
      </c>
      <c r="E2790" s="11">
        <v>231101</v>
      </c>
      <c r="F2790" s="12">
        <v>21240</v>
      </c>
      <c r="G2790" s="13">
        <v>43281</v>
      </c>
    </row>
    <row r="2791" spans="1:7" ht="43.5" customHeight="1" x14ac:dyDescent="0.25">
      <c r="A2791" s="7">
        <v>41857</v>
      </c>
      <c r="B2791" s="8" t="s">
        <v>1153</v>
      </c>
      <c r="C2791" s="9" t="s">
        <v>1548</v>
      </c>
      <c r="D2791" s="10" t="s">
        <v>1395</v>
      </c>
      <c r="E2791" s="11">
        <v>225801</v>
      </c>
      <c r="F2791" s="12">
        <v>7906</v>
      </c>
      <c r="G2791" s="13">
        <v>43281</v>
      </c>
    </row>
    <row r="2792" spans="1:7" ht="36.75" customHeight="1" x14ac:dyDescent="0.25">
      <c r="A2792" s="7">
        <v>42132</v>
      </c>
      <c r="B2792" s="8" t="s">
        <v>1152</v>
      </c>
      <c r="C2792" s="9" t="s">
        <v>1520</v>
      </c>
      <c r="D2792" s="10" t="s">
        <v>1396</v>
      </c>
      <c r="E2792" s="11">
        <v>227206</v>
      </c>
      <c r="F2792" s="12">
        <v>33040</v>
      </c>
      <c r="G2792" s="13">
        <v>43281</v>
      </c>
    </row>
    <row r="2793" spans="1:7" ht="36.75" customHeight="1" x14ac:dyDescent="0.25">
      <c r="A2793" s="7">
        <v>42935</v>
      </c>
      <c r="B2793" s="8" t="s">
        <v>1154</v>
      </c>
      <c r="C2793" s="9" t="s">
        <v>1479</v>
      </c>
      <c r="D2793" s="10" t="s">
        <v>1397</v>
      </c>
      <c r="E2793" s="11">
        <v>231101</v>
      </c>
      <c r="F2793" s="12">
        <v>6522.45</v>
      </c>
      <c r="G2793" s="13">
        <v>43281</v>
      </c>
    </row>
    <row r="2794" spans="1:7" ht="36.75" customHeight="1" x14ac:dyDescent="0.25">
      <c r="A2794" s="7">
        <v>42305</v>
      </c>
      <c r="B2794" s="8" t="s">
        <v>1151</v>
      </c>
      <c r="C2794" s="9" t="s">
        <v>2462</v>
      </c>
      <c r="D2794" s="10" t="s">
        <v>1393</v>
      </c>
      <c r="E2794" s="11">
        <v>231101</v>
      </c>
      <c r="F2794" s="12">
        <v>8623.44</v>
      </c>
      <c r="G2794" s="13">
        <v>43281</v>
      </c>
    </row>
    <row r="2795" spans="1:7" ht="36.75" customHeight="1" x14ac:dyDescent="0.25">
      <c r="A2795" s="7">
        <v>43063</v>
      </c>
      <c r="B2795" s="8" t="s">
        <v>1151</v>
      </c>
      <c r="C2795" s="9" t="s">
        <v>2463</v>
      </c>
      <c r="D2795" s="10" t="s">
        <v>1393</v>
      </c>
      <c r="E2795" s="11">
        <v>231101</v>
      </c>
      <c r="F2795" s="12">
        <v>61950</v>
      </c>
      <c r="G2795" s="13">
        <v>43281</v>
      </c>
    </row>
    <row r="2796" spans="1:7" ht="36.75" customHeight="1" x14ac:dyDescent="0.25">
      <c r="A2796" s="7">
        <v>42828</v>
      </c>
      <c r="B2796" s="8" t="s">
        <v>1151</v>
      </c>
      <c r="C2796" s="9" t="s">
        <v>2464</v>
      </c>
      <c r="D2796" s="10" t="s">
        <v>1393</v>
      </c>
      <c r="E2796" s="11">
        <v>231101</v>
      </c>
      <c r="F2796" s="12">
        <v>71533.37</v>
      </c>
      <c r="G2796" s="13">
        <v>43281</v>
      </c>
    </row>
    <row r="2797" spans="1:7" ht="36.75" customHeight="1" x14ac:dyDescent="0.25">
      <c r="A2797" s="7">
        <v>42878</v>
      </c>
      <c r="B2797" s="8" t="s">
        <v>1151</v>
      </c>
      <c r="C2797" s="9" t="s">
        <v>2465</v>
      </c>
      <c r="D2797" s="10" t="s">
        <v>1393</v>
      </c>
      <c r="E2797" s="11">
        <v>231101</v>
      </c>
      <c r="F2797" s="12">
        <v>184493</v>
      </c>
      <c r="G2797" s="13">
        <v>43281</v>
      </c>
    </row>
    <row r="2798" spans="1:7" ht="36.75" customHeight="1" x14ac:dyDescent="0.25">
      <c r="A2798" s="7">
        <v>42870</v>
      </c>
      <c r="B2798" s="8" t="s">
        <v>1155</v>
      </c>
      <c r="C2798" s="9" t="s">
        <v>1788</v>
      </c>
      <c r="D2798" s="10" t="s">
        <v>1398</v>
      </c>
      <c r="E2798" s="11">
        <v>224202</v>
      </c>
      <c r="F2798" s="12">
        <v>54468</v>
      </c>
      <c r="G2798" s="13">
        <v>43281</v>
      </c>
    </row>
    <row r="2799" spans="1:7" ht="36.75" customHeight="1" x14ac:dyDescent="0.25">
      <c r="A2799" s="7">
        <v>42863</v>
      </c>
      <c r="B2799" s="8" t="s">
        <v>1155</v>
      </c>
      <c r="C2799" s="9" t="s">
        <v>1589</v>
      </c>
      <c r="D2799" s="10" t="s">
        <v>1399</v>
      </c>
      <c r="E2799" s="11">
        <v>224202</v>
      </c>
      <c r="F2799" s="12">
        <v>22984</v>
      </c>
      <c r="G2799" s="13">
        <v>43281</v>
      </c>
    </row>
    <row r="2800" spans="1:7" ht="36.75" customHeight="1" x14ac:dyDescent="0.25">
      <c r="A2800" s="7">
        <v>42978</v>
      </c>
      <c r="B2800" s="8" t="s">
        <v>1155</v>
      </c>
      <c r="C2800" s="9" t="s">
        <v>1786</v>
      </c>
      <c r="D2800" s="10" t="s">
        <v>1399</v>
      </c>
      <c r="E2800" s="11">
        <v>224202</v>
      </c>
      <c r="F2800" s="12">
        <v>22168</v>
      </c>
      <c r="G2800" s="13">
        <v>43281</v>
      </c>
    </row>
    <row r="2801" spans="1:7" ht="48" customHeight="1" x14ac:dyDescent="0.25">
      <c r="A2801" s="7">
        <v>42998</v>
      </c>
      <c r="B2801" s="8" t="s">
        <v>1156</v>
      </c>
      <c r="C2801" s="9" t="s">
        <v>1586</v>
      </c>
      <c r="D2801" s="10" t="s">
        <v>1400</v>
      </c>
      <c r="E2801" s="26">
        <v>225801</v>
      </c>
      <c r="F2801" s="12">
        <v>17700</v>
      </c>
      <c r="G2801" s="13">
        <v>43281</v>
      </c>
    </row>
    <row r="2802" spans="1:7" ht="36.75" customHeight="1" x14ac:dyDescent="0.25">
      <c r="A2802" s="7">
        <v>43010</v>
      </c>
      <c r="B2802" s="8" t="s">
        <v>1157</v>
      </c>
      <c r="C2802" s="9" t="s">
        <v>1580</v>
      </c>
      <c r="D2802" s="10" t="s">
        <v>1401</v>
      </c>
      <c r="E2802" s="11">
        <v>228704</v>
      </c>
      <c r="F2802" s="12">
        <v>40735.64</v>
      </c>
      <c r="G2802" s="13">
        <v>43281</v>
      </c>
    </row>
    <row r="2803" spans="1:7" ht="36.75" customHeight="1" x14ac:dyDescent="0.25">
      <c r="A2803" s="7">
        <v>43010</v>
      </c>
      <c r="B2803" s="8" t="s">
        <v>1151</v>
      </c>
      <c r="C2803" s="9" t="s">
        <v>2466</v>
      </c>
      <c r="D2803" s="10" t="s">
        <v>1393</v>
      </c>
      <c r="E2803" s="11">
        <v>231101</v>
      </c>
      <c r="F2803" s="12">
        <v>40798.5</v>
      </c>
      <c r="G2803" s="13">
        <v>43281</v>
      </c>
    </row>
    <row r="2804" spans="1:7" ht="36.75" customHeight="1" x14ac:dyDescent="0.25">
      <c r="A2804" s="7">
        <v>43062</v>
      </c>
      <c r="B2804" s="8" t="s">
        <v>1151</v>
      </c>
      <c r="C2804" s="9" t="s">
        <v>2467</v>
      </c>
      <c r="D2804" s="10" t="s">
        <v>1393</v>
      </c>
      <c r="E2804" s="11">
        <v>231101</v>
      </c>
      <c r="F2804" s="12">
        <v>8623.44</v>
      </c>
      <c r="G2804" s="13">
        <v>43281</v>
      </c>
    </row>
    <row r="2805" spans="1:7" ht="36.75" customHeight="1" x14ac:dyDescent="0.25">
      <c r="A2805" s="7">
        <v>43062</v>
      </c>
      <c r="B2805" s="8" t="s">
        <v>1158</v>
      </c>
      <c r="C2805" s="9" t="s">
        <v>2468</v>
      </c>
      <c r="D2805" s="10" t="s">
        <v>1402</v>
      </c>
      <c r="E2805" s="11">
        <v>231101</v>
      </c>
      <c r="F2805" s="12">
        <v>943.5</v>
      </c>
      <c r="G2805" s="13">
        <v>43281</v>
      </c>
    </row>
    <row r="2806" spans="1:7" ht="36.75" customHeight="1" x14ac:dyDescent="0.25">
      <c r="A2806" s="7">
        <v>43018</v>
      </c>
      <c r="B2806" s="8" t="s">
        <v>1158</v>
      </c>
      <c r="C2806" s="9" t="s">
        <v>2469</v>
      </c>
      <c r="D2806" s="10" t="s">
        <v>1402</v>
      </c>
      <c r="E2806" s="11">
        <v>231101</v>
      </c>
      <c r="F2806" s="12">
        <v>943.5</v>
      </c>
      <c r="G2806" s="13">
        <v>43281</v>
      </c>
    </row>
    <row r="2807" spans="1:7" ht="36.75" customHeight="1" x14ac:dyDescent="0.25">
      <c r="A2807" s="7">
        <v>42857</v>
      </c>
      <c r="B2807" s="8" t="s">
        <v>1158</v>
      </c>
      <c r="C2807" s="9" t="s">
        <v>1867</v>
      </c>
      <c r="D2807" s="10" t="s">
        <v>1402</v>
      </c>
      <c r="E2807" s="11">
        <v>231101</v>
      </c>
      <c r="F2807" s="12">
        <v>943.5</v>
      </c>
      <c r="G2807" s="13">
        <v>43281</v>
      </c>
    </row>
    <row r="2808" spans="1:7" ht="36.75" customHeight="1" x14ac:dyDescent="0.25">
      <c r="A2808" s="7">
        <v>43062</v>
      </c>
      <c r="B2808" s="8" t="s">
        <v>1158</v>
      </c>
      <c r="C2808" s="9" t="s">
        <v>2470</v>
      </c>
      <c r="D2808" s="10" t="s">
        <v>1402</v>
      </c>
      <c r="E2808" s="11">
        <v>231101</v>
      </c>
      <c r="F2808" s="12">
        <v>943.5</v>
      </c>
      <c r="G2808" s="13">
        <v>43281</v>
      </c>
    </row>
    <row r="2809" spans="1:7" ht="36.75" customHeight="1" x14ac:dyDescent="0.25">
      <c r="A2809" s="7">
        <v>43397</v>
      </c>
      <c r="B2809" s="8" t="s">
        <v>1158</v>
      </c>
      <c r="C2809" s="9" t="s">
        <v>2468</v>
      </c>
      <c r="D2809" s="10" t="s">
        <v>1402</v>
      </c>
      <c r="E2809" s="11">
        <v>231101</v>
      </c>
      <c r="F2809" s="12">
        <v>943.5</v>
      </c>
      <c r="G2809" s="13">
        <v>43281</v>
      </c>
    </row>
    <row r="2810" spans="1:7" ht="36.75" customHeight="1" x14ac:dyDescent="0.25">
      <c r="A2810" s="7">
        <v>43087</v>
      </c>
      <c r="B2810" s="8" t="s">
        <v>1158</v>
      </c>
      <c r="C2810" s="9" t="s">
        <v>2469</v>
      </c>
      <c r="D2810" s="10" t="s">
        <v>1402</v>
      </c>
      <c r="E2810" s="11">
        <v>231101</v>
      </c>
      <c r="F2810" s="12">
        <v>943.5</v>
      </c>
      <c r="G2810" s="13">
        <v>43281</v>
      </c>
    </row>
    <row r="2811" spans="1:7" ht="36.75" customHeight="1" x14ac:dyDescent="0.25">
      <c r="A2811" s="7">
        <v>43062</v>
      </c>
      <c r="B2811" s="8" t="s">
        <v>1158</v>
      </c>
      <c r="C2811" s="9" t="s">
        <v>1867</v>
      </c>
      <c r="D2811" s="10" t="s">
        <v>1402</v>
      </c>
      <c r="E2811" s="11">
        <v>231101</v>
      </c>
      <c r="F2811" s="12">
        <v>943.5</v>
      </c>
      <c r="G2811" s="13">
        <v>43281</v>
      </c>
    </row>
    <row r="2812" spans="1:7" ht="36.75" customHeight="1" x14ac:dyDescent="0.25">
      <c r="A2812" s="7">
        <v>43062</v>
      </c>
      <c r="B2812" s="8" t="s">
        <v>1158</v>
      </c>
      <c r="C2812" s="9" t="s">
        <v>2470</v>
      </c>
      <c r="D2812" s="10" t="s">
        <v>1402</v>
      </c>
      <c r="E2812" s="11">
        <v>231101</v>
      </c>
      <c r="F2812" s="12">
        <v>943.5</v>
      </c>
      <c r="G2812" s="13">
        <v>43281</v>
      </c>
    </row>
    <row r="2813" spans="1:7" ht="36.75" customHeight="1" x14ac:dyDescent="0.25">
      <c r="A2813" s="7">
        <v>43083</v>
      </c>
      <c r="B2813" s="8" t="s">
        <v>1159</v>
      </c>
      <c r="C2813" s="9" t="s">
        <v>1683</v>
      </c>
      <c r="D2813" s="10" t="s">
        <v>1403</v>
      </c>
      <c r="E2813" s="11">
        <v>268801</v>
      </c>
      <c r="F2813" s="12">
        <v>883639.51</v>
      </c>
      <c r="G2813" s="13">
        <v>43281</v>
      </c>
    </row>
    <row r="2814" spans="1:7" ht="36.75" customHeight="1" x14ac:dyDescent="0.25">
      <c r="A2814" s="7">
        <v>43083</v>
      </c>
      <c r="B2814" s="8" t="s">
        <v>1160</v>
      </c>
      <c r="C2814" s="9" t="s">
        <v>2471</v>
      </c>
      <c r="D2814" s="10" t="s">
        <v>1404</v>
      </c>
      <c r="E2814" s="11">
        <v>222201</v>
      </c>
      <c r="F2814" s="12">
        <v>192340</v>
      </c>
      <c r="G2814" s="13">
        <v>43281</v>
      </c>
    </row>
    <row r="2815" spans="1:7" ht="36.75" customHeight="1" x14ac:dyDescent="0.25">
      <c r="A2815" s="7">
        <v>43010</v>
      </c>
      <c r="B2815" s="8" t="s">
        <v>1161</v>
      </c>
      <c r="C2815" s="9" t="s">
        <v>1574</v>
      </c>
      <c r="D2815" s="10" t="s">
        <v>1405</v>
      </c>
      <c r="E2815" s="11">
        <v>222201</v>
      </c>
      <c r="F2815" s="12">
        <v>32284.799999999999</v>
      </c>
      <c r="G2815" s="13">
        <v>43281</v>
      </c>
    </row>
    <row r="2816" spans="1:7" ht="36.75" customHeight="1" x14ac:dyDescent="0.25">
      <c r="A2816" s="7">
        <v>43010</v>
      </c>
      <c r="B2816" s="8" t="s">
        <v>1162</v>
      </c>
      <c r="C2816" s="9" t="s">
        <v>2472</v>
      </c>
      <c r="D2816" s="10" t="s">
        <v>1406</v>
      </c>
      <c r="E2816" s="11" t="s">
        <v>1206</v>
      </c>
      <c r="F2816" s="12">
        <v>28500</v>
      </c>
      <c r="G2816" s="13">
        <v>43281</v>
      </c>
    </row>
    <row r="2817" spans="1:7" ht="36.75" customHeight="1" x14ac:dyDescent="0.25">
      <c r="A2817" s="7">
        <v>43005</v>
      </c>
      <c r="B2817" s="8" t="s">
        <v>1163</v>
      </c>
      <c r="C2817" s="9" t="s">
        <v>2473</v>
      </c>
      <c r="D2817" s="10" t="s">
        <v>1407</v>
      </c>
      <c r="E2817" s="11">
        <v>261101</v>
      </c>
      <c r="F2817" s="12">
        <v>101090.6</v>
      </c>
      <c r="G2817" s="13">
        <v>43281</v>
      </c>
    </row>
    <row r="2818" spans="1:7" ht="48.75" customHeight="1" x14ac:dyDescent="0.25">
      <c r="A2818" s="7">
        <v>43097</v>
      </c>
      <c r="B2818" s="8" t="s">
        <v>1164</v>
      </c>
      <c r="C2818" s="9" t="s">
        <v>1585</v>
      </c>
      <c r="D2818" s="10" t="s">
        <v>1408</v>
      </c>
      <c r="E2818" s="11">
        <v>231101</v>
      </c>
      <c r="F2818" s="12">
        <v>18697</v>
      </c>
      <c r="G2818" s="13">
        <v>43281</v>
      </c>
    </row>
    <row r="2819" spans="1:7" ht="48.75" customHeight="1" x14ac:dyDescent="0.25">
      <c r="A2819" s="7">
        <v>43097</v>
      </c>
      <c r="B2819" s="8" t="s">
        <v>1164</v>
      </c>
      <c r="C2819" s="9" t="s">
        <v>1585</v>
      </c>
      <c r="D2819" s="10" t="s">
        <v>1408</v>
      </c>
      <c r="E2819" s="11">
        <v>225801</v>
      </c>
      <c r="F2819" s="12">
        <v>4531.2</v>
      </c>
      <c r="G2819" s="13">
        <v>43281</v>
      </c>
    </row>
    <row r="2820" spans="1:7" ht="48.75" customHeight="1" x14ac:dyDescent="0.25">
      <c r="A2820" s="7">
        <v>43083</v>
      </c>
      <c r="B2820" s="8" t="s">
        <v>1165</v>
      </c>
      <c r="C2820" s="9" t="s">
        <v>2474</v>
      </c>
      <c r="D2820" s="10" t="s">
        <v>1409</v>
      </c>
      <c r="E2820" s="11">
        <v>224201</v>
      </c>
      <c r="F2820" s="12">
        <v>67773.3</v>
      </c>
      <c r="G2820" s="13">
        <v>43281</v>
      </c>
    </row>
    <row r="2821" spans="1:7" ht="48.75" customHeight="1" x14ac:dyDescent="0.25">
      <c r="A2821" s="7">
        <v>43222</v>
      </c>
      <c r="B2821" s="8" t="s">
        <v>1086</v>
      </c>
      <c r="C2821" s="9" t="s">
        <v>2475</v>
      </c>
      <c r="D2821" s="10" t="s">
        <v>1410</v>
      </c>
      <c r="E2821" s="11">
        <v>231101</v>
      </c>
      <c r="F2821" s="12">
        <v>17652.8</v>
      </c>
      <c r="G2821" s="13">
        <v>43281</v>
      </c>
    </row>
    <row r="2822" spans="1:7" ht="48.75" customHeight="1" x14ac:dyDescent="0.25">
      <c r="A2822" s="7">
        <v>43222</v>
      </c>
      <c r="B2822" s="8" t="s">
        <v>1086</v>
      </c>
      <c r="C2822" s="9" t="s">
        <v>2475</v>
      </c>
      <c r="D2822" s="10" t="s">
        <v>1410</v>
      </c>
      <c r="E2822" s="11">
        <v>225801</v>
      </c>
      <c r="F2822" s="12">
        <v>5074</v>
      </c>
      <c r="G2822" s="13">
        <v>43281</v>
      </c>
    </row>
    <row r="2823" spans="1:7" ht="48.75" customHeight="1" x14ac:dyDescent="0.25">
      <c r="A2823" s="7">
        <v>43222</v>
      </c>
      <c r="B2823" s="8" t="s">
        <v>1086</v>
      </c>
      <c r="C2823" s="9" t="s">
        <v>2475</v>
      </c>
      <c r="D2823" s="10" t="s">
        <v>1410</v>
      </c>
      <c r="E2823" s="11">
        <v>228706</v>
      </c>
      <c r="F2823" s="12">
        <v>1770</v>
      </c>
      <c r="G2823" s="13">
        <v>43281</v>
      </c>
    </row>
    <row r="2824" spans="1:7" ht="48.75" customHeight="1" x14ac:dyDescent="0.25">
      <c r="A2824" s="7">
        <v>43222</v>
      </c>
      <c r="B2824" s="8" t="s">
        <v>1086</v>
      </c>
      <c r="C2824" s="9" t="s">
        <v>2476</v>
      </c>
      <c r="D2824" s="10" t="s">
        <v>1411</v>
      </c>
      <c r="E2824" s="11">
        <v>231101</v>
      </c>
      <c r="F2824" s="12">
        <v>16992</v>
      </c>
      <c r="G2824" s="13">
        <v>43281</v>
      </c>
    </row>
    <row r="2825" spans="1:7" ht="61.5" customHeight="1" x14ac:dyDescent="0.25">
      <c r="A2825" s="7">
        <v>43080</v>
      </c>
      <c r="B2825" s="8" t="s">
        <v>1166</v>
      </c>
      <c r="C2825" s="9" t="s">
        <v>1519</v>
      </c>
      <c r="D2825" s="10" t="s">
        <v>1412</v>
      </c>
      <c r="E2825" s="11">
        <v>231101</v>
      </c>
      <c r="F2825" s="12">
        <v>10738</v>
      </c>
      <c r="G2825" s="13">
        <v>43281</v>
      </c>
    </row>
    <row r="2826" spans="1:7" ht="61.5" customHeight="1" x14ac:dyDescent="0.25">
      <c r="A2826" s="7">
        <v>43080</v>
      </c>
      <c r="B2826" s="8" t="s">
        <v>1166</v>
      </c>
      <c r="C2826" s="9" t="s">
        <v>1519</v>
      </c>
      <c r="D2826" s="10" t="s">
        <v>1412</v>
      </c>
      <c r="E2826" s="11">
        <v>225801</v>
      </c>
      <c r="F2826" s="12">
        <v>6631.6</v>
      </c>
      <c r="G2826" s="13">
        <v>43281</v>
      </c>
    </row>
    <row r="2827" spans="1:7" ht="61.5" customHeight="1" x14ac:dyDescent="0.25">
      <c r="A2827" s="7">
        <v>43080</v>
      </c>
      <c r="B2827" s="8" t="s">
        <v>1166</v>
      </c>
      <c r="C2827" s="9" t="s">
        <v>1519</v>
      </c>
      <c r="D2827" s="10" t="s">
        <v>1412</v>
      </c>
      <c r="E2827" s="11">
        <v>228706</v>
      </c>
      <c r="F2827" s="12">
        <v>2360</v>
      </c>
      <c r="G2827" s="13">
        <v>43281</v>
      </c>
    </row>
    <row r="2828" spans="1:7" ht="36.75" customHeight="1" x14ac:dyDescent="0.25">
      <c r="A2828" s="7">
        <v>43116</v>
      </c>
      <c r="B2828" s="8" t="s">
        <v>1167</v>
      </c>
      <c r="C2828" s="9" t="s">
        <v>1785</v>
      </c>
      <c r="D2828" s="10" t="s">
        <v>1413</v>
      </c>
      <c r="E2828" s="11">
        <v>222101</v>
      </c>
      <c r="F2828" s="12">
        <v>25000</v>
      </c>
      <c r="G2828" s="13">
        <v>43281</v>
      </c>
    </row>
    <row r="2829" spans="1:7" ht="36.75" customHeight="1" x14ac:dyDescent="0.25">
      <c r="A2829" s="7">
        <v>43161</v>
      </c>
      <c r="B2829" s="8" t="s">
        <v>1141</v>
      </c>
      <c r="C2829" s="9" t="s">
        <v>1512</v>
      </c>
      <c r="D2829" s="10" t="s">
        <v>1381</v>
      </c>
      <c r="E2829" s="11">
        <v>228706</v>
      </c>
      <c r="F2829" s="12">
        <v>70000.009999999995</v>
      </c>
      <c r="G2829" s="13">
        <v>43281</v>
      </c>
    </row>
    <row r="2830" spans="1:7" ht="36.75" customHeight="1" x14ac:dyDescent="0.25">
      <c r="A2830" s="7">
        <v>43082</v>
      </c>
      <c r="B2830" s="8" t="s">
        <v>1168</v>
      </c>
      <c r="C2830" s="9" t="s">
        <v>2477</v>
      </c>
      <c r="D2830" s="10" t="s">
        <v>1414</v>
      </c>
      <c r="E2830" s="11">
        <v>227206</v>
      </c>
      <c r="F2830" s="12">
        <v>439550</v>
      </c>
      <c r="G2830" s="13">
        <v>43281</v>
      </c>
    </row>
    <row r="2831" spans="1:7" ht="36.75" customHeight="1" x14ac:dyDescent="0.25">
      <c r="A2831" s="7">
        <v>43178</v>
      </c>
      <c r="B2831" s="8" t="s">
        <v>1170</v>
      </c>
      <c r="C2831" s="9" t="s">
        <v>2478</v>
      </c>
      <c r="D2831" s="10" t="s">
        <v>1415</v>
      </c>
      <c r="E2831" s="11">
        <v>225801</v>
      </c>
      <c r="F2831" s="12">
        <v>7552</v>
      </c>
      <c r="G2831" s="13">
        <v>43281</v>
      </c>
    </row>
    <row r="2832" spans="1:7" ht="36.75" customHeight="1" x14ac:dyDescent="0.25">
      <c r="A2832" s="7">
        <v>43180</v>
      </c>
      <c r="B2832" s="8" t="s">
        <v>1170</v>
      </c>
      <c r="C2832" s="9" t="s">
        <v>2478</v>
      </c>
      <c r="D2832" s="10" t="s">
        <v>1415</v>
      </c>
      <c r="E2832" s="11">
        <v>231101</v>
      </c>
      <c r="F2832" s="12">
        <v>40120</v>
      </c>
      <c r="G2832" s="13">
        <v>43281</v>
      </c>
    </row>
    <row r="2833" spans="1:7" ht="36.75" customHeight="1" x14ac:dyDescent="0.25">
      <c r="A2833" s="7" t="s">
        <v>2542</v>
      </c>
      <c r="B2833" s="8" t="s">
        <v>1172</v>
      </c>
      <c r="C2833" s="9" t="s">
        <v>1564</v>
      </c>
      <c r="D2833" s="10" t="s">
        <v>1416</v>
      </c>
      <c r="E2833" s="11" t="s">
        <v>1210</v>
      </c>
      <c r="F2833" s="12">
        <v>28910</v>
      </c>
      <c r="G2833" s="13">
        <v>43281</v>
      </c>
    </row>
    <row r="2834" spans="1:7" ht="36.75" customHeight="1" x14ac:dyDescent="0.25">
      <c r="A2834" s="7" t="s">
        <v>2543</v>
      </c>
      <c r="B2834" s="8" t="s">
        <v>1006</v>
      </c>
      <c r="C2834" s="9" t="s">
        <v>2480</v>
      </c>
      <c r="D2834" s="10" t="s">
        <v>1417</v>
      </c>
      <c r="E2834" s="11">
        <v>231101</v>
      </c>
      <c r="F2834" s="12">
        <v>49383</v>
      </c>
      <c r="G2834" s="13">
        <v>43281</v>
      </c>
    </row>
    <row r="2835" spans="1:7" ht="36.75" customHeight="1" x14ac:dyDescent="0.25">
      <c r="A2835" s="7" t="s">
        <v>2544</v>
      </c>
      <c r="B2835" s="8" t="s">
        <v>1006</v>
      </c>
      <c r="C2835" s="9" t="s">
        <v>2480</v>
      </c>
      <c r="D2835" s="10" t="s">
        <v>1417</v>
      </c>
      <c r="E2835" s="11">
        <v>225801</v>
      </c>
      <c r="F2835" s="12">
        <v>18054</v>
      </c>
      <c r="G2835" s="13">
        <v>43281</v>
      </c>
    </row>
    <row r="2836" spans="1:7" ht="36.75" customHeight="1" x14ac:dyDescent="0.25">
      <c r="A2836" s="7" t="s">
        <v>2544</v>
      </c>
      <c r="B2836" s="8" t="s">
        <v>1006</v>
      </c>
      <c r="C2836" s="9" t="s">
        <v>2480</v>
      </c>
      <c r="D2836" s="10" t="s">
        <v>1417</v>
      </c>
      <c r="E2836" s="11">
        <v>224201</v>
      </c>
      <c r="F2836" s="12">
        <v>7080</v>
      </c>
      <c r="G2836" s="13">
        <v>43281</v>
      </c>
    </row>
    <row r="2837" spans="1:7" ht="36.75" customHeight="1" x14ac:dyDescent="0.25">
      <c r="A2837" s="7" t="s">
        <v>2544</v>
      </c>
      <c r="B2837" s="8" t="s">
        <v>1006</v>
      </c>
      <c r="C2837" s="9" t="s">
        <v>2480</v>
      </c>
      <c r="D2837" s="10" t="s">
        <v>1417</v>
      </c>
      <c r="E2837" s="11">
        <v>231303</v>
      </c>
      <c r="F2837" s="12">
        <v>1770</v>
      </c>
      <c r="G2837" s="13">
        <v>43281</v>
      </c>
    </row>
    <row r="2838" spans="1:7" ht="36.75" customHeight="1" x14ac:dyDescent="0.25">
      <c r="A2838" s="7" t="s">
        <v>2543</v>
      </c>
      <c r="B2838" s="8" t="s">
        <v>416</v>
      </c>
      <c r="C2838" s="9" t="s">
        <v>1545</v>
      </c>
      <c r="D2838" s="10" t="s">
        <v>1418</v>
      </c>
      <c r="E2838" s="11">
        <v>231101</v>
      </c>
      <c r="F2838" s="12">
        <v>110819.7</v>
      </c>
      <c r="G2838" s="13">
        <v>43281</v>
      </c>
    </row>
    <row r="2839" spans="1:7" ht="36.75" customHeight="1" x14ac:dyDescent="0.25">
      <c r="A2839" s="7" t="s">
        <v>2543</v>
      </c>
      <c r="B2839" s="8" t="s">
        <v>1173</v>
      </c>
      <c r="C2839" s="9" t="s">
        <v>1545</v>
      </c>
      <c r="D2839" s="10" t="s">
        <v>1418</v>
      </c>
      <c r="E2839" s="11">
        <v>225801</v>
      </c>
      <c r="F2839" s="12">
        <v>54044</v>
      </c>
      <c r="G2839" s="13">
        <v>43281</v>
      </c>
    </row>
    <row r="2840" spans="1:7" ht="36.75" customHeight="1" x14ac:dyDescent="0.25">
      <c r="A2840" s="7" t="s">
        <v>2545</v>
      </c>
      <c r="B2840" s="8" t="s">
        <v>416</v>
      </c>
      <c r="C2840" s="9" t="s">
        <v>1545</v>
      </c>
      <c r="D2840" s="10" t="s">
        <v>1418</v>
      </c>
      <c r="E2840" s="11">
        <v>224201</v>
      </c>
      <c r="F2840" s="12">
        <v>5310</v>
      </c>
      <c r="G2840" s="13">
        <v>43281</v>
      </c>
    </row>
    <row r="2841" spans="1:7" ht="36.75" customHeight="1" x14ac:dyDescent="0.25">
      <c r="A2841" s="7" t="s">
        <v>2541</v>
      </c>
      <c r="B2841" s="8" t="s">
        <v>416</v>
      </c>
      <c r="C2841" s="9" t="s">
        <v>1545</v>
      </c>
      <c r="D2841" s="10" t="s">
        <v>1418</v>
      </c>
      <c r="E2841" s="11">
        <v>231303</v>
      </c>
      <c r="F2841" s="12">
        <v>13039</v>
      </c>
      <c r="G2841" s="13">
        <v>43281</v>
      </c>
    </row>
    <row r="2842" spans="1:7" ht="49.5" customHeight="1" x14ac:dyDescent="0.25">
      <c r="A2842" s="7" t="s">
        <v>2545</v>
      </c>
      <c r="B2842" s="8" t="s">
        <v>1174</v>
      </c>
      <c r="C2842" s="9" t="s">
        <v>1461</v>
      </c>
      <c r="D2842" s="10" t="s">
        <v>1419</v>
      </c>
      <c r="E2842" s="11">
        <v>261401</v>
      </c>
      <c r="F2842" s="12">
        <v>37500</v>
      </c>
      <c r="G2842" s="13">
        <v>43281</v>
      </c>
    </row>
    <row r="2843" spans="1:7" ht="54.75" customHeight="1" x14ac:dyDescent="0.25">
      <c r="A2843" s="7" t="s">
        <v>2545</v>
      </c>
      <c r="B2843" s="8" t="s">
        <v>728</v>
      </c>
      <c r="C2843" s="9" t="s">
        <v>1662</v>
      </c>
      <c r="D2843" s="10" t="s">
        <v>1420</v>
      </c>
      <c r="E2843" s="11">
        <v>231101</v>
      </c>
      <c r="F2843" s="12">
        <v>14160</v>
      </c>
      <c r="G2843" s="13">
        <v>43281</v>
      </c>
    </row>
    <row r="2844" spans="1:7" ht="48.75" customHeight="1" x14ac:dyDescent="0.25">
      <c r="A2844" s="7" t="s">
        <v>2545</v>
      </c>
      <c r="B2844" s="8" t="s">
        <v>728</v>
      </c>
      <c r="C2844" s="9" t="s">
        <v>1662</v>
      </c>
      <c r="D2844" s="10" t="s">
        <v>1420</v>
      </c>
      <c r="E2844" s="11">
        <v>225801</v>
      </c>
      <c r="F2844" s="12">
        <v>11800</v>
      </c>
      <c r="G2844" s="13">
        <v>43281</v>
      </c>
    </row>
    <row r="2845" spans="1:7" ht="36.75" customHeight="1" x14ac:dyDescent="0.25">
      <c r="A2845" s="7" t="s">
        <v>2530</v>
      </c>
      <c r="B2845" s="8" t="s">
        <v>1175</v>
      </c>
      <c r="C2845" s="9" t="s">
        <v>1515</v>
      </c>
      <c r="D2845" s="10" t="s">
        <v>1421</v>
      </c>
      <c r="E2845" s="11">
        <v>222201</v>
      </c>
      <c r="F2845" s="12">
        <v>48328.08</v>
      </c>
      <c r="G2845" s="13">
        <v>43281</v>
      </c>
    </row>
    <row r="2846" spans="1:7" ht="36.75" customHeight="1" x14ac:dyDescent="0.25">
      <c r="A2846" s="7" t="s">
        <v>2539</v>
      </c>
      <c r="B2846" s="8" t="s">
        <v>1176</v>
      </c>
      <c r="C2846" s="9" t="s">
        <v>2088</v>
      </c>
      <c r="D2846" s="10" t="s">
        <v>1422</v>
      </c>
      <c r="E2846" s="11">
        <v>237102</v>
      </c>
      <c r="F2846" s="12">
        <v>83750</v>
      </c>
      <c r="G2846" s="13">
        <v>43281</v>
      </c>
    </row>
    <row r="2847" spans="1:7" ht="36.75" customHeight="1" x14ac:dyDescent="0.25">
      <c r="A2847" s="7" t="s">
        <v>2546</v>
      </c>
      <c r="B2847" s="8" t="s">
        <v>1171</v>
      </c>
      <c r="C2847" s="9" t="s">
        <v>2479</v>
      </c>
      <c r="D2847" s="10" t="s">
        <v>1423</v>
      </c>
      <c r="E2847" s="11">
        <v>231101</v>
      </c>
      <c r="F2847" s="12">
        <v>5575.5</v>
      </c>
      <c r="G2847" s="13">
        <v>43281</v>
      </c>
    </row>
    <row r="2848" spans="1:7" ht="36.75" customHeight="1" x14ac:dyDescent="0.25">
      <c r="A2848" s="7" t="s">
        <v>2530</v>
      </c>
      <c r="B2848" s="8" t="s">
        <v>1171</v>
      </c>
      <c r="C2848" s="9" t="s">
        <v>2479</v>
      </c>
      <c r="D2848" s="10" t="s">
        <v>1423</v>
      </c>
      <c r="E2848" s="11">
        <v>224201</v>
      </c>
      <c r="F2848" s="12">
        <v>354</v>
      </c>
      <c r="G2848" s="13">
        <v>43281</v>
      </c>
    </row>
    <row r="2849" spans="1:7" ht="36.75" customHeight="1" x14ac:dyDescent="0.25">
      <c r="A2849" s="7" t="s">
        <v>2530</v>
      </c>
      <c r="B2849" s="8" t="s">
        <v>1177</v>
      </c>
      <c r="C2849" s="9" t="s">
        <v>2481</v>
      </c>
      <c r="D2849" s="10" t="s">
        <v>1424</v>
      </c>
      <c r="E2849" s="11">
        <v>232301</v>
      </c>
      <c r="F2849" s="12">
        <v>186912</v>
      </c>
      <c r="G2849" s="13">
        <v>43281</v>
      </c>
    </row>
    <row r="2850" spans="1:7" ht="36.75" customHeight="1" x14ac:dyDescent="0.25">
      <c r="A2850" s="7" t="s">
        <v>2537</v>
      </c>
      <c r="B2850" s="8" t="s">
        <v>1178</v>
      </c>
      <c r="C2850" s="9" t="s">
        <v>2342</v>
      </c>
      <c r="D2850" s="10" t="s">
        <v>1425</v>
      </c>
      <c r="E2850" s="11">
        <v>239301</v>
      </c>
      <c r="F2850" s="12">
        <v>166911</v>
      </c>
      <c r="G2850" s="13">
        <v>43281</v>
      </c>
    </row>
    <row r="2851" spans="1:7" ht="36.75" customHeight="1" x14ac:dyDescent="0.25">
      <c r="A2851" s="7" t="s">
        <v>2537</v>
      </c>
      <c r="B2851" s="8" t="s">
        <v>1178</v>
      </c>
      <c r="C2851" s="9" t="s">
        <v>2482</v>
      </c>
      <c r="D2851" s="10" t="s">
        <v>1425</v>
      </c>
      <c r="E2851" s="11">
        <v>239301</v>
      </c>
      <c r="F2851" s="12">
        <v>21830</v>
      </c>
      <c r="G2851" s="13">
        <v>43281</v>
      </c>
    </row>
    <row r="2852" spans="1:7" ht="36.75" customHeight="1" x14ac:dyDescent="0.25">
      <c r="A2852" s="7" t="s">
        <v>2530</v>
      </c>
      <c r="B2852" s="8" t="s">
        <v>1179</v>
      </c>
      <c r="C2852" s="9" t="s">
        <v>1812</v>
      </c>
      <c r="D2852" s="10" t="s">
        <v>1426</v>
      </c>
      <c r="E2852" s="11">
        <v>222101</v>
      </c>
      <c r="F2852" s="12">
        <v>25000</v>
      </c>
      <c r="G2852" s="13">
        <v>43281</v>
      </c>
    </row>
    <row r="2853" spans="1:7" ht="36.75" customHeight="1" x14ac:dyDescent="0.25">
      <c r="A2853" s="7">
        <v>43096</v>
      </c>
      <c r="B2853" s="8" t="s">
        <v>1180</v>
      </c>
      <c r="C2853" s="9" t="s">
        <v>1554</v>
      </c>
      <c r="D2853" s="10" t="s">
        <v>1427</v>
      </c>
      <c r="E2853" s="11">
        <v>228702</v>
      </c>
      <c r="F2853" s="12">
        <v>2360</v>
      </c>
      <c r="G2853" s="13">
        <v>43281</v>
      </c>
    </row>
    <row r="2854" spans="1:7" ht="36.75" customHeight="1" x14ac:dyDescent="0.25">
      <c r="A2854" s="7" t="s">
        <v>2535</v>
      </c>
      <c r="B2854" s="8" t="s">
        <v>1181</v>
      </c>
      <c r="C2854" s="9" t="s">
        <v>1471</v>
      </c>
      <c r="D2854" s="10" t="s">
        <v>1427</v>
      </c>
      <c r="E2854" s="11">
        <v>228702</v>
      </c>
      <c r="F2854" s="12">
        <v>8160</v>
      </c>
      <c r="G2854" s="13">
        <v>43281</v>
      </c>
    </row>
    <row r="2855" spans="1:7" ht="36.75" customHeight="1" x14ac:dyDescent="0.25">
      <c r="A2855" s="7" t="s">
        <v>2540</v>
      </c>
      <c r="B2855" s="8" t="s">
        <v>1182</v>
      </c>
      <c r="C2855" s="9" t="s">
        <v>2483</v>
      </c>
      <c r="D2855" s="10" t="s">
        <v>1428</v>
      </c>
      <c r="E2855" s="11">
        <v>228703</v>
      </c>
      <c r="F2855" s="12">
        <v>23600</v>
      </c>
      <c r="G2855" s="13">
        <v>43281</v>
      </c>
    </row>
    <row r="2856" spans="1:7" ht="36.75" customHeight="1" x14ac:dyDescent="0.25">
      <c r="A2856" s="7" t="s">
        <v>2547</v>
      </c>
      <c r="B2856" s="8" t="s">
        <v>1183</v>
      </c>
      <c r="C2856" s="9" t="s">
        <v>2484</v>
      </c>
      <c r="D2856" s="10" t="s">
        <v>1429</v>
      </c>
      <c r="E2856" s="11">
        <v>231101</v>
      </c>
      <c r="F2856" s="12">
        <v>449280</v>
      </c>
      <c r="G2856" s="13">
        <v>43281</v>
      </c>
    </row>
    <row r="2857" spans="1:7" ht="36.75" customHeight="1" x14ac:dyDescent="0.25">
      <c r="A2857" s="7" t="s">
        <v>2547</v>
      </c>
      <c r="B2857" s="8" t="s">
        <v>1006</v>
      </c>
      <c r="C2857" s="9" t="s">
        <v>2485</v>
      </c>
      <c r="D2857" s="10" t="s">
        <v>1429</v>
      </c>
      <c r="E2857" s="11">
        <v>231101</v>
      </c>
      <c r="F2857" s="12">
        <v>25665</v>
      </c>
      <c r="G2857" s="13">
        <v>43281</v>
      </c>
    </row>
    <row r="2858" spans="1:7" ht="36.75" customHeight="1" x14ac:dyDescent="0.25">
      <c r="A2858" s="7" t="s">
        <v>2547</v>
      </c>
      <c r="B2858" s="8" t="s">
        <v>1184</v>
      </c>
      <c r="C2858" s="9" t="s">
        <v>2486</v>
      </c>
      <c r="D2858" s="10" t="s">
        <v>1429</v>
      </c>
      <c r="E2858" s="11">
        <v>231101</v>
      </c>
      <c r="F2858" s="12">
        <v>640563</v>
      </c>
      <c r="G2858" s="13">
        <v>43281</v>
      </c>
    </row>
    <row r="2859" spans="1:7" ht="36.75" customHeight="1" x14ac:dyDescent="0.25">
      <c r="A2859" s="7" t="s">
        <v>2547</v>
      </c>
      <c r="B2859" s="8" t="s">
        <v>1185</v>
      </c>
      <c r="C2859" s="9" t="s">
        <v>1496</v>
      </c>
      <c r="D2859" s="10" t="s">
        <v>1430</v>
      </c>
      <c r="E2859" s="11">
        <v>227104</v>
      </c>
      <c r="F2859" s="12">
        <v>140754.39000000001</v>
      </c>
      <c r="G2859" s="13">
        <v>43281</v>
      </c>
    </row>
    <row r="2860" spans="1:7" ht="36.75" customHeight="1" x14ac:dyDescent="0.25">
      <c r="A2860" s="7" t="s">
        <v>2547</v>
      </c>
      <c r="B2860" s="8" t="s">
        <v>1186</v>
      </c>
      <c r="C2860" s="9" t="s">
        <v>2487</v>
      </c>
      <c r="D2860" s="10" t="s">
        <v>1431</v>
      </c>
      <c r="E2860" s="11">
        <v>231101</v>
      </c>
      <c r="F2860" s="12">
        <v>33852.01</v>
      </c>
      <c r="G2860" s="13">
        <v>43281</v>
      </c>
    </row>
    <row r="2861" spans="1:7" ht="44.25" customHeight="1" x14ac:dyDescent="0.25">
      <c r="A2861" s="7" t="s">
        <v>2547</v>
      </c>
      <c r="B2861" s="8" t="s">
        <v>190</v>
      </c>
      <c r="C2861" s="9" t="s">
        <v>1618</v>
      </c>
      <c r="D2861" s="10" t="s">
        <v>1432</v>
      </c>
      <c r="E2861" s="11">
        <v>231101</v>
      </c>
      <c r="F2861" s="12">
        <v>463740</v>
      </c>
      <c r="G2861" s="13">
        <v>43281</v>
      </c>
    </row>
    <row r="2862" spans="1:7" ht="44.25" customHeight="1" x14ac:dyDescent="0.25">
      <c r="A2862" s="7" t="s">
        <v>2547</v>
      </c>
      <c r="B2862" s="8" t="s">
        <v>190</v>
      </c>
      <c r="C2862" s="9" t="s">
        <v>1618</v>
      </c>
      <c r="D2862" s="10" t="s">
        <v>1432</v>
      </c>
      <c r="E2862" s="11">
        <v>225801</v>
      </c>
      <c r="F2862" s="12">
        <v>153223</v>
      </c>
      <c r="G2862" s="13">
        <v>43281</v>
      </c>
    </row>
    <row r="2863" spans="1:7" ht="48" customHeight="1" x14ac:dyDescent="0.25">
      <c r="A2863" s="7" t="s">
        <v>2543</v>
      </c>
      <c r="B2863" s="8" t="s">
        <v>190</v>
      </c>
      <c r="C2863" s="9" t="s">
        <v>1618</v>
      </c>
      <c r="D2863" s="10" t="s">
        <v>1432</v>
      </c>
      <c r="E2863" s="11">
        <v>224201</v>
      </c>
      <c r="F2863" s="12">
        <v>83544</v>
      </c>
      <c r="G2863" s="13">
        <v>43281</v>
      </c>
    </row>
    <row r="2864" spans="1:7" ht="48" customHeight="1" x14ac:dyDescent="0.25">
      <c r="A2864" s="7" t="s">
        <v>2543</v>
      </c>
      <c r="B2864" s="8" t="s">
        <v>1187</v>
      </c>
      <c r="C2864" s="9" t="s">
        <v>2488</v>
      </c>
      <c r="D2864" s="10" t="s">
        <v>1408</v>
      </c>
      <c r="E2864" s="11">
        <v>228706</v>
      </c>
      <c r="F2864" s="12">
        <v>25759.4</v>
      </c>
      <c r="G2864" s="13">
        <v>43281</v>
      </c>
    </row>
    <row r="2865" spans="1:7" ht="36.75" customHeight="1" x14ac:dyDescent="0.25">
      <c r="A2865" s="7">
        <v>43164</v>
      </c>
      <c r="B2865" s="8" t="s">
        <v>550</v>
      </c>
      <c r="C2865" s="9" t="s">
        <v>1622</v>
      </c>
      <c r="D2865" s="10" t="s">
        <v>1433</v>
      </c>
      <c r="E2865" s="11">
        <v>231101</v>
      </c>
      <c r="F2865" s="12">
        <v>122590</v>
      </c>
      <c r="G2865" s="13">
        <v>43281</v>
      </c>
    </row>
    <row r="2866" spans="1:7" ht="36.75" customHeight="1" x14ac:dyDescent="0.25">
      <c r="A2866" s="7">
        <v>43201</v>
      </c>
      <c r="B2866" s="8" t="s">
        <v>550</v>
      </c>
      <c r="C2866" s="9" t="s">
        <v>1622</v>
      </c>
      <c r="D2866" s="10" t="s">
        <v>1433</v>
      </c>
      <c r="E2866" s="11">
        <v>225801</v>
      </c>
      <c r="F2866" s="12">
        <v>106200</v>
      </c>
      <c r="G2866" s="13">
        <v>43281</v>
      </c>
    </row>
    <row r="2867" spans="1:7" ht="36.75" customHeight="1" x14ac:dyDescent="0.25">
      <c r="A2867" s="7" t="s">
        <v>2548</v>
      </c>
      <c r="B2867" s="8" t="s">
        <v>1139</v>
      </c>
      <c r="C2867" s="9" t="s">
        <v>1759</v>
      </c>
      <c r="D2867" s="10" t="s">
        <v>1434</v>
      </c>
      <c r="E2867" s="11">
        <v>231101</v>
      </c>
      <c r="F2867" s="12">
        <v>53100</v>
      </c>
      <c r="G2867" s="13">
        <v>43281</v>
      </c>
    </row>
    <row r="2868" spans="1:7" ht="36.75" customHeight="1" x14ac:dyDescent="0.25">
      <c r="A2868" s="7" t="s">
        <v>2549</v>
      </c>
      <c r="B2868" s="8" t="s">
        <v>1139</v>
      </c>
      <c r="C2868" s="9" t="s">
        <v>1759</v>
      </c>
      <c r="D2868" s="10" t="s">
        <v>1434</v>
      </c>
      <c r="E2868" s="11">
        <v>225801</v>
      </c>
      <c r="F2868" s="12">
        <v>2655</v>
      </c>
      <c r="G2868" s="13">
        <v>43281</v>
      </c>
    </row>
    <row r="2869" spans="1:7" ht="36.75" customHeight="1" x14ac:dyDescent="0.25">
      <c r="A2869" s="7">
        <v>43202</v>
      </c>
      <c r="B2869" s="8" t="s">
        <v>1139</v>
      </c>
      <c r="C2869" s="9" t="s">
        <v>1759</v>
      </c>
      <c r="D2869" s="10" t="s">
        <v>1434</v>
      </c>
      <c r="E2869" s="11">
        <v>224201</v>
      </c>
      <c r="F2869" s="12">
        <v>15930</v>
      </c>
      <c r="G2869" s="13">
        <v>43281</v>
      </c>
    </row>
    <row r="2870" spans="1:7" ht="36.75" customHeight="1" x14ac:dyDescent="0.25">
      <c r="A2870" s="7" t="s">
        <v>2550</v>
      </c>
      <c r="B2870" s="8" t="s">
        <v>1139</v>
      </c>
      <c r="C2870" s="9" t="s">
        <v>1545</v>
      </c>
      <c r="D2870" s="10" t="s">
        <v>1435</v>
      </c>
      <c r="E2870" s="11">
        <v>231101</v>
      </c>
      <c r="F2870" s="12">
        <v>143370</v>
      </c>
      <c r="G2870" s="13">
        <v>43281</v>
      </c>
    </row>
    <row r="2871" spans="1:7" ht="36.75" customHeight="1" x14ac:dyDescent="0.25">
      <c r="A2871" s="7" t="s">
        <v>2551</v>
      </c>
      <c r="B2871" s="8" t="s">
        <v>1139</v>
      </c>
      <c r="C2871" s="9" t="s">
        <v>1545</v>
      </c>
      <c r="D2871" s="10" t="s">
        <v>1435</v>
      </c>
      <c r="E2871" s="11">
        <v>225801</v>
      </c>
      <c r="F2871" s="12">
        <v>2655</v>
      </c>
      <c r="G2871" s="13">
        <v>43281</v>
      </c>
    </row>
    <row r="2872" spans="1:7" ht="36.75" customHeight="1" x14ac:dyDescent="0.25">
      <c r="A2872" s="7" t="s">
        <v>2552</v>
      </c>
      <c r="B2872" s="8" t="s">
        <v>1139</v>
      </c>
      <c r="C2872" s="9" t="s">
        <v>1545</v>
      </c>
      <c r="D2872" s="10" t="s">
        <v>1435</v>
      </c>
      <c r="E2872" s="11">
        <v>224201</v>
      </c>
      <c r="F2872" s="12">
        <v>12390</v>
      </c>
      <c r="G2872" s="13">
        <v>43281</v>
      </c>
    </row>
    <row r="2873" spans="1:7" ht="36.75" customHeight="1" x14ac:dyDescent="0.25">
      <c r="A2873" s="7" t="s">
        <v>2550</v>
      </c>
      <c r="B2873" s="8" t="s">
        <v>1188</v>
      </c>
      <c r="C2873" s="9" t="s">
        <v>2489</v>
      </c>
      <c r="D2873" s="10" t="s">
        <v>1436</v>
      </c>
      <c r="E2873" s="11">
        <v>231101</v>
      </c>
      <c r="F2873" s="12">
        <v>39648</v>
      </c>
      <c r="G2873" s="13">
        <v>43281</v>
      </c>
    </row>
    <row r="2874" spans="1:7" ht="36.75" customHeight="1" x14ac:dyDescent="0.25">
      <c r="A2874" s="7" t="s">
        <v>2553</v>
      </c>
      <c r="B2874" s="8" t="s">
        <v>1188</v>
      </c>
      <c r="C2874" s="9" t="s">
        <v>2489</v>
      </c>
      <c r="D2874" s="10" t="s">
        <v>1436</v>
      </c>
      <c r="E2874" s="11">
        <v>225801</v>
      </c>
      <c r="F2874" s="12">
        <v>14406.199999999999</v>
      </c>
      <c r="G2874" s="13">
        <v>43281</v>
      </c>
    </row>
    <row r="2875" spans="1:7" ht="36.75" customHeight="1" x14ac:dyDescent="0.25">
      <c r="A2875" s="7" t="s">
        <v>2553</v>
      </c>
      <c r="B2875" s="8" t="s">
        <v>1188</v>
      </c>
      <c r="C2875" s="9" t="s">
        <v>2489</v>
      </c>
      <c r="D2875" s="10" t="s">
        <v>1436</v>
      </c>
      <c r="E2875" s="11">
        <v>224201</v>
      </c>
      <c r="F2875" s="12">
        <v>1770</v>
      </c>
      <c r="G2875" s="13">
        <v>43281</v>
      </c>
    </row>
    <row r="2876" spans="1:7" ht="36.75" customHeight="1" x14ac:dyDescent="0.25">
      <c r="A2876" s="7" t="s">
        <v>2553</v>
      </c>
      <c r="B2876" s="8" t="s">
        <v>1188</v>
      </c>
      <c r="C2876" s="9" t="s">
        <v>2489</v>
      </c>
      <c r="D2876" s="10" t="s">
        <v>1436</v>
      </c>
      <c r="E2876" s="11">
        <v>231303</v>
      </c>
      <c r="F2876" s="12">
        <v>3304</v>
      </c>
      <c r="G2876" s="13">
        <v>43281</v>
      </c>
    </row>
    <row r="2877" spans="1:7" ht="45" customHeight="1" x14ac:dyDescent="0.25">
      <c r="A2877" s="7">
        <v>43087</v>
      </c>
      <c r="B2877" s="8" t="s">
        <v>805</v>
      </c>
      <c r="C2877" s="9" t="s">
        <v>2490</v>
      </c>
      <c r="D2877" s="10" t="s">
        <v>1437</v>
      </c>
      <c r="E2877" s="11">
        <v>231101</v>
      </c>
      <c r="F2877" s="12">
        <v>4543</v>
      </c>
      <c r="G2877" s="13">
        <v>43281</v>
      </c>
    </row>
    <row r="2878" spans="1:7" ht="49.5" customHeight="1" x14ac:dyDescent="0.25">
      <c r="A2878" s="7">
        <v>43087</v>
      </c>
      <c r="B2878" s="8" t="s">
        <v>805</v>
      </c>
      <c r="C2878" s="9" t="s">
        <v>2490</v>
      </c>
      <c r="D2878" s="10" t="s">
        <v>1437</v>
      </c>
      <c r="E2878" s="11">
        <v>225801</v>
      </c>
      <c r="F2878" s="12">
        <v>12260.2</v>
      </c>
      <c r="G2878" s="13">
        <v>43281</v>
      </c>
    </row>
    <row r="2879" spans="1:7" ht="49.5" customHeight="1" x14ac:dyDescent="0.25">
      <c r="A2879" s="7">
        <v>43087</v>
      </c>
      <c r="B2879" s="8" t="s">
        <v>805</v>
      </c>
      <c r="C2879" s="9" t="s">
        <v>2490</v>
      </c>
      <c r="D2879" s="10" t="s">
        <v>1437</v>
      </c>
      <c r="E2879" s="11">
        <v>228706</v>
      </c>
      <c r="F2879" s="12">
        <v>3540</v>
      </c>
      <c r="G2879" s="13">
        <v>43281</v>
      </c>
    </row>
    <row r="2880" spans="1:7" ht="36.75" customHeight="1" x14ac:dyDescent="0.25">
      <c r="A2880" s="7">
        <v>43116</v>
      </c>
      <c r="B2880" s="8" t="s">
        <v>663</v>
      </c>
      <c r="C2880" s="9" t="s">
        <v>1822</v>
      </c>
      <c r="D2880" s="10" t="s">
        <v>1438</v>
      </c>
      <c r="E2880" s="11">
        <v>231101</v>
      </c>
      <c r="F2880" s="12">
        <v>2371</v>
      </c>
      <c r="G2880" s="13">
        <v>43281</v>
      </c>
    </row>
    <row r="2881" spans="1:7" ht="36.75" customHeight="1" x14ac:dyDescent="0.25">
      <c r="A2881" s="7">
        <v>43116</v>
      </c>
      <c r="B2881" s="8" t="s">
        <v>663</v>
      </c>
      <c r="C2881" s="9" t="s">
        <v>2491</v>
      </c>
      <c r="D2881" s="10" t="s">
        <v>1439</v>
      </c>
      <c r="E2881" s="11">
        <v>231101</v>
      </c>
      <c r="F2881" s="12">
        <v>217415</v>
      </c>
      <c r="G2881" s="13">
        <v>43281</v>
      </c>
    </row>
    <row r="2882" spans="1:7" ht="48" customHeight="1" x14ac:dyDescent="0.25">
      <c r="A2882" s="7">
        <v>43116</v>
      </c>
      <c r="B2882" s="8" t="s">
        <v>589</v>
      </c>
      <c r="C2882" s="9" t="s">
        <v>1676</v>
      </c>
      <c r="D2882" s="10" t="s">
        <v>1437</v>
      </c>
      <c r="E2882" s="11">
        <v>231101</v>
      </c>
      <c r="F2882" s="12">
        <v>18275.84</v>
      </c>
      <c r="G2882" s="13">
        <v>43281</v>
      </c>
    </row>
    <row r="2883" spans="1:7" ht="48" customHeight="1" x14ac:dyDescent="0.25">
      <c r="A2883" s="7">
        <v>43116</v>
      </c>
      <c r="B2883" s="8" t="s">
        <v>589</v>
      </c>
      <c r="C2883" s="9" t="s">
        <v>1676</v>
      </c>
      <c r="D2883" s="10" t="s">
        <v>1437</v>
      </c>
      <c r="E2883" s="11">
        <v>225801</v>
      </c>
      <c r="F2883" s="12">
        <v>6490</v>
      </c>
      <c r="G2883" s="13">
        <v>43281</v>
      </c>
    </row>
    <row r="2884" spans="1:7" ht="48" customHeight="1" x14ac:dyDescent="0.25">
      <c r="A2884" s="7">
        <v>43116</v>
      </c>
      <c r="B2884" s="8" t="s">
        <v>1189</v>
      </c>
      <c r="C2884" s="9" t="s">
        <v>1907</v>
      </c>
      <c r="D2884" s="10" t="s">
        <v>1440</v>
      </c>
      <c r="E2884" s="11">
        <v>231101</v>
      </c>
      <c r="F2884" s="12">
        <v>42126</v>
      </c>
      <c r="G2884" s="13">
        <v>43281</v>
      </c>
    </row>
    <row r="2885" spans="1:7" ht="48" customHeight="1" x14ac:dyDescent="0.25">
      <c r="A2885" s="7">
        <v>43116</v>
      </c>
      <c r="B2885" s="8" t="s">
        <v>1189</v>
      </c>
      <c r="C2885" s="9" t="s">
        <v>1907</v>
      </c>
      <c r="D2885" s="10" t="s">
        <v>1440</v>
      </c>
      <c r="E2885" s="11">
        <v>225801</v>
      </c>
      <c r="F2885" s="12">
        <v>15670.4</v>
      </c>
      <c r="G2885" s="13">
        <v>43281</v>
      </c>
    </row>
    <row r="2886" spans="1:7" ht="48" customHeight="1" x14ac:dyDescent="0.25">
      <c r="A2886" s="7">
        <v>43201</v>
      </c>
      <c r="B2886" s="8" t="s">
        <v>1189</v>
      </c>
      <c r="C2886" s="9" t="s">
        <v>1907</v>
      </c>
      <c r="D2886" s="10" t="s">
        <v>1440</v>
      </c>
      <c r="E2886" s="11">
        <v>228706</v>
      </c>
      <c r="F2886" s="12">
        <v>3304</v>
      </c>
      <c r="G2886" s="13">
        <v>43281</v>
      </c>
    </row>
    <row r="2887" spans="1:7" ht="36.75" customHeight="1" x14ac:dyDescent="0.25">
      <c r="A2887" s="7" t="s">
        <v>2553</v>
      </c>
      <c r="B2887" s="8" t="s">
        <v>1190</v>
      </c>
      <c r="C2887" s="9" t="s">
        <v>2492</v>
      </c>
      <c r="D2887" s="10" t="s">
        <v>1413</v>
      </c>
      <c r="E2887" s="11">
        <v>222101</v>
      </c>
      <c r="F2887" s="12">
        <v>25000</v>
      </c>
      <c r="G2887" s="13">
        <v>43281</v>
      </c>
    </row>
    <row r="2888" spans="1:7" ht="36.75" customHeight="1" x14ac:dyDescent="0.25">
      <c r="A2888" s="7" t="s">
        <v>2554</v>
      </c>
      <c r="B2888" s="8" t="s">
        <v>1191</v>
      </c>
      <c r="C2888" s="9" t="s">
        <v>2493</v>
      </c>
      <c r="D2888" s="10" t="s">
        <v>1441</v>
      </c>
      <c r="E2888" s="11">
        <v>231101</v>
      </c>
      <c r="F2888" s="12">
        <v>25576.5</v>
      </c>
      <c r="G2888" s="13">
        <v>43281</v>
      </c>
    </row>
    <row r="2889" spans="1:7" ht="36.75" customHeight="1" x14ac:dyDescent="0.25">
      <c r="A2889" s="7" t="s">
        <v>2555</v>
      </c>
      <c r="B2889" s="8" t="s">
        <v>1192</v>
      </c>
      <c r="C2889" s="9" t="s">
        <v>2494</v>
      </c>
      <c r="D2889" s="10" t="s">
        <v>1442</v>
      </c>
      <c r="E2889" s="11">
        <v>222101</v>
      </c>
      <c r="F2889" s="12">
        <v>236528.64000000001</v>
      </c>
      <c r="G2889" s="13">
        <v>43281</v>
      </c>
    </row>
    <row r="2890" spans="1:7" ht="36.75" customHeight="1" x14ac:dyDescent="0.25">
      <c r="A2890" s="7" t="s">
        <v>2548</v>
      </c>
      <c r="B2890" s="8" t="s">
        <v>1193</v>
      </c>
      <c r="C2890" s="9" t="s">
        <v>2495</v>
      </c>
      <c r="D2890" s="10" t="s">
        <v>1443</v>
      </c>
      <c r="E2890" s="11">
        <v>222102</v>
      </c>
      <c r="F2890" s="12">
        <v>229718</v>
      </c>
      <c r="G2890" s="13">
        <v>43281</v>
      </c>
    </row>
    <row r="2891" spans="1:7" ht="36.75" customHeight="1" x14ac:dyDescent="0.25">
      <c r="A2891" s="7" t="s">
        <v>2548</v>
      </c>
      <c r="B2891" s="8" t="s">
        <v>1145</v>
      </c>
      <c r="C2891" s="9" t="s">
        <v>2496</v>
      </c>
      <c r="D2891" s="10" t="s">
        <v>1444</v>
      </c>
      <c r="E2891" s="11">
        <v>228701</v>
      </c>
      <c r="F2891" s="12">
        <v>167000</v>
      </c>
      <c r="G2891" s="13">
        <v>43281</v>
      </c>
    </row>
    <row r="2892" spans="1:7" ht="36.75" customHeight="1" x14ac:dyDescent="0.25">
      <c r="A2892" s="7" t="s">
        <v>2555</v>
      </c>
      <c r="B2892" s="8" t="s">
        <v>1194</v>
      </c>
      <c r="C2892" s="9" t="s">
        <v>1515</v>
      </c>
      <c r="D2892" s="10" t="s">
        <v>1445</v>
      </c>
      <c r="E2892" s="11" t="s">
        <v>1211</v>
      </c>
      <c r="F2892" s="12">
        <v>3540</v>
      </c>
      <c r="G2892" s="13">
        <v>43281</v>
      </c>
    </row>
    <row r="2893" spans="1:7" ht="36.75" customHeight="1" x14ac:dyDescent="0.25">
      <c r="A2893" s="7" t="s">
        <v>2555</v>
      </c>
      <c r="B2893" s="8" t="s">
        <v>1195</v>
      </c>
      <c r="C2893" s="9" t="s">
        <v>1580</v>
      </c>
      <c r="D2893" s="10" t="s">
        <v>1446</v>
      </c>
      <c r="E2893" s="11" t="s">
        <v>1212</v>
      </c>
      <c r="F2893" s="12">
        <v>5900</v>
      </c>
      <c r="G2893" s="13">
        <v>43281</v>
      </c>
    </row>
    <row r="2894" spans="1:7" ht="36.75" customHeight="1" x14ac:dyDescent="0.25">
      <c r="A2894" s="7" t="s">
        <v>2545</v>
      </c>
      <c r="B2894" s="8" t="s">
        <v>1144</v>
      </c>
      <c r="C2894" s="9" t="s">
        <v>2497</v>
      </c>
      <c r="D2894" s="10" t="s">
        <v>1384</v>
      </c>
      <c r="E2894" s="11" t="s">
        <v>1206</v>
      </c>
      <c r="F2894" s="12">
        <v>3305</v>
      </c>
      <c r="G2894" s="13">
        <v>43281</v>
      </c>
    </row>
    <row r="2895" spans="1:7" ht="36.75" customHeight="1" x14ac:dyDescent="0.25">
      <c r="A2895" s="7" t="s">
        <v>2545</v>
      </c>
      <c r="B2895" s="8" t="s">
        <v>1144</v>
      </c>
      <c r="C2895" s="9" t="s">
        <v>2498</v>
      </c>
      <c r="D2895" s="10" t="s">
        <v>1384</v>
      </c>
      <c r="E2895" s="11" t="s">
        <v>1206</v>
      </c>
      <c r="F2895" s="12">
        <v>3305</v>
      </c>
      <c r="G2895" s="13">
        <v>43281</v>
      </c>
    </row>
    <row r="2896" spans="1:7" ht="36.75" customHeight="1" x14ac:dyDescent="0.25">
      <c r="A2896" s="7" t="s">
        <v>2545</v>
      </c>
      <c r="B2896" s="8" t="s">
        <v>1144</v>
      </c>
      <c r="C2896" s="9" t="s">
        <v>2499</v>
      </c>
      <c r="D2896" s="10" t="s">
        <v>1384</v>
      </c>
      <c r="E2896" s="11" t="s">
        <v>1206</v>
      </c>
      <c r="F2896" s="12">
        <v>3305</v>
      </c>
      <c r="G2896" s="13">
        <v>43281</v>
      </c>
    </row>
    <row r="2897" spans="1:7" ht="36.75" customHeight="1" x14ac:dyDescent="0.25">
      <c r="A2897" s="7" t="s">
        <v>2529</v>
      </c>
      <c r="B2897" s="8" t="s">
        <v>1144</v>
      </c>
      <c r="C2897" s="9" t="s">
        <v>2500</v>
      </c>
      <c r="D2897" s="10" t="s">
        <v>1384</v>
      </c>
      <c r="E2897" s="11" t="s">
        <v>1206</v>
      </c>
      <c r="F2897" s="12">
        <v>3305</v>
      </c>
      <c r="G2897" s="13">
        <v>43281</v>
      </c>
    </row>
    <row r="2898" spans="1:7" ht="36.75" customHeight="1" x14ac:dyDescent="0.25">
      <c r="A2898" s="7" t="s">
        <v>2530</v>
      </c>
      <c r="B2898" s="8" t="s">
        <v>1144</v>
      </c>
      <c r="C2898" s="9" t="s">
        <v>2501</v>
      </c>
      <c r="D2898" s="10" t="s">
        <v>1384</v>
      </c>
      <c r="E2898" s="11" t="s">
        <v>1206</v>
      </c>
      <c r="F2898" s="12">
        <v>6610</v>
      </c>
      <c r="G2898" s="13">
        <v>43281</v>
      </c>
    </row>
    <row r="2899" spans="1:7" ht="36.75" customHeight="1" x14ac:dyDescent="0.25">
      <c r="A2899" s="7" t="s">
        <v>2530</v>
      </c>
      <c r="B2899" s="8" t="s">
        <v>1144</v>
      </c>
      <c r="C2899" s="9" t="s">
        <v>2502</v>
      </c>
      <c r="D2899" s="10" t="s">
        <v>1384</v>
      </c>
      <c r="E2899" s="11" t="s">
        <v>1206</v>
      </c>
      <c r="F2899" s="12">
        <v>9400</v>
      </c>
      <c r="G2899" s="13">
        <v>43281</v>
      </c>
    </row>
    <row r="2900" spans="1:7" ht="36.75" customHeight="1" x14ac:dyDescent="0.25">
      <c r="A2900" s="7" t="s">
        <v>2539</v>
      </c>
      <c r="B2900" s="8" t="s">
        <v>1144</v>
      </c>
      <c r="C2900" s="9" t="s">
        <v>2503</v>
      </c>
      <c r="D2900" s="10" t="s">
        <v>1384</v>
      </c>
      <c r="E2900" s="11" t="s">
        <v>1206</v>
      </c>
      <c r="F2900" s="12">
        <v>12675</v>
      </c>
      <c r="G2900" s="13">
        <v>43281</v>
      </c>
    </row>
    <row r="2901" spans="1:7" ht="36.75" customHeight="1" x14ac:dyDescent="0.25">
      <c r="A2901" s="7" t="s">
        <v>2539</v>
      </c>
      <c r="B2901" s="8" t="s">
        <v>1144</v>
      </c>
      <c r="C2901" s="9" t="s">
        <v>2504</v>
      </c>
      <c r="D2901" s="10" t="s">
        <v>1384</v>
      </c>
      <c r="E2901" s="11" t="s">
        <v>1206</v>
      </c>
      <c r="F2901" s="12">
        <v>20975</v>
      </c>
      <c r="G2901" s="13">
        <v>43281</v>
      </c>
    </row>
    <row r="2902" spans="1:7" ht="36.75" customHeight="1" x14ac:dyDescent="0.25">
      <c r="A2902" s="7" t="s">
        <v>2539</v>
      </c>
      <c r="B2902" s="8" t="s">
        <v>1144</v>
      </c>
      <c r="C2902" s="9" t="s">
        <v>2505</v>
      </c>
      <c r="D2902" s="10" t="s">
        <v>1384</v>
      </c>
      <c r="E2902" s="11" t="s">
        <v>1206</v>
      </c>
      <c r="F2902" s="12">
        <v>3305</v>
      </c>
      <c r="G2902" s="13">
        <v>43281</v>
      </c>
    </row>
    <row r="2903" spans="1:7" ht="36.75" customHeight="1" x14ac:dyDescent="0.25">
      <c r="A2903" s="7" t="s">
        <v>2531</v>
      </c>
      <c r="B2903" s="8" t="s">
        <v>1144</v>
      </c>
      <c r="C2903" s="9" t="s">
        <v>2506</v>
      </c>
      <c r="D2903" s="10" t="s">
        <v>1384</v>
      </c>
      <c r="E2903" s="11" t="s">
        <v>1206</v>
      </c>
      <c r="F2903" s="12">
        <v>6610</v>
      </c>
      <c r="G2903" s="13">
        <v>43281</v>
      </c>
    </row>
    <row r="2904" spans="1:7" ht="36.75" customHeight="1" x14ac:dyDescent="0.25">
      <c r="A2904" s="7" t="s">
        <v>2531</v>
      </c>
      <c r="B2904" s="8" t="s">
        <v>1144</v>
      </c>
      <c r="C2904" s="9" t="s">
        <v>2507</v>
      </c>
      <c r="D2904" s="10" t="s">
        <v>1384</v>
      </c>
      <c r="E2904" s="11" t="s">
        <v>1206</v>
      </c>
      <c r="F2904" s="12">
        <v>6610</v>
      </c>
      <c r="G2904" s="13">
        <v>43281</v>
      </c>
    </row>
    <row r="2905" spans="1:7" ht="36.75" customHeight="1" x14ac:dyDescent="0.25">
      <c r="A2905" s="7" t="s">
        <v>2531</v>
      </c>
      <c r="B2905" s="8" t="s">
        <v>1144</v>
      </c>
      <c r="C2905" s="9" t="s">
        <v>2508</v>
      </c>
      <c r="D2905" s="10" t="s">
        <v>1384</v>
      </c>
      <c r="E2905" s="11" t="s">
        <v>1206</v>
      </c>
      <c r="F2905" s="12">
        <v>3925</v>
      </c>
      <c r="G2905" s="13">
        <v>43281</v>
      </c>
    </row>
    <row r="2906" spans="1:7" ht="36.75" customHeight="1" x14ac:dyDescent="0.25">
      <c r="A2906" s="7" t="s">
        <v>2532</v>
      </c>
      <c r="B2906" s="8" t="s">
        <v>1144</v>
      </c>
      <c r="C2906" s="9" t="s">
        <v>2509</v>
      </c>
      <c r="D2906" s="10" t="s">
        <v>1384</v>
      </c>
      <c r="E2906" s="11" t="s">
        <v>1206</v>
      </c>
      <c r="F2906" s="12">
        <v>20975</v>
      </c>
      <c r="G2906" s="13">
        <v>43281</v>
      </c>
    </row>
    <row r="2907" spans="1:7" ht="36.75" customHeight="1" x14ac:dyDescent="0.25">
      <c r="A2907" s="7" t="s">
        <v>2533</v>
      </c>
      <c r="B2907" s="8" t="s">
        <v>1144</v>
      </c>
      <c r="C2907" s="9" t="s">
        <v>2510</v>
      </c>
      <c r="D2907" s="10" t="s">
        <v>1384</v>
      </c>
      <c r="E2907" s="11" t="s">
        <v>1206</v>
      </c>
      <c r="F2907" s="12">
        <v>9915</v>
      </c>
      <c r="G2907" s="13">
        <v>43281</v>
      </c>
    </row>
    <row r="2908" spans="1:7" ht="36.75" customHeight="1" x14ac:dyDescent="0.25">
      <c r="A2908" s="7" t="s">
        <v>2534</v>
      </c>
      <c r="B2908" s="8" t="s">
        <v>1144</v>
      </c>
      <c r="C2908" s="9" t="s">
        <v>2511</v>
      </c>
      <c r="D2908" s="10" t="s">
        <v>1384</v>
      </c>
      <c r="E2908" s="11" t="s">
        <v>1206</v>
      </c>
      <c r="F2908" s="12">
        <v>6610</v>
      </c>
      <c r="G2908" s="13">
        <v>43281</v>
      </c>
    </row>
    <row r="2909" spans="1:7" ht="36.75" customHeight="1" x14ac:dyDescent="0.25">
      <c r="A2909" s="7" t="s">
        <v>2534</v>
      </c>
      <c r="B2909" s="8" t="s">
        <v>1144</v>
      </c>
      <c r="C2909" s="9" t="s">
        <v>2512</v>
      </c>
      <c r="D2909" s="10" t="s">
        <v>1384</v>
      </c>
      <c r="E2909" s="11" t="s">
        <v>1206</v>
      </c>
      <c r="F2909" s="12">
        <v>6610</v>
      </c>
      <c r="G2909" s="13">
        <v>43281</v>
      </c>
    </row>
    <row r="2910" spans="1:7" ht="36.75" customHeight="1" x14ac:dyDescent="0.25">
      <c r="A2910" s="7" t="s">
        <v>2534</v>
      </c>
      <c r="B2910" s="8" t="s">
        <v>1144</v>
      </c>
      <c r="C2910" s="9" t="s">
        <v>2513</v>
      </c>
      <c r="D2910" s="10" t="s">
        <v>1384</v>
      </c>
      <c r="E2910" s="11" t="s">
        <v>1206</v>
      </c>
      <c r="F2910" s="12">
        <v>4375</v>
      </c>
      <c r="G2910" s="13">
        <v>43281</v>
      </c>
    </row>
    <row r="2911" spans="1:7" ht="36.75" customHeight="1" x14ac:dyDescent="0.25">
      <c r="A2911" s="7" t="s">
        <v>2534</v>
      </c>
      <c r="B2911" s="8" t="s">
        <v>1144</v>
      </c>
      <c r="C2911" s="9" t="s">
        <v>2514</v>
      </c>
      <c r="D2911" s="10" t="s">
        <v>1384</v>
      </c>
      <c r="E2911" s="11" t="s">
        <v>1206</v>
      </c>
      <c r="F2911" s="12">
        <v>3305</v>
      </c>
      <c r="G2911" s="13">
        <v>43281</v>
      </c>
    </row>
    <row r="2912" spans="1:7" ht="36.75" customHeight="1" x14ac:dyDescent="0.25">
      <c r="A2912" s="7" t="s">
        <v>2556</v>
      </c>
      <c r="B2912" s="8" t="s">
        <v>1144</v>
      </c>
      <c r="C2912" s="9" t="s">
        <v>2515</v>
      </c>
      <c r="D2912" s="10" t="s">
        <v>1384</v>
      </c>
      <c r="E2912" s="11" t="s">
        <v>1206</v>
      </c>
      <c r="F2912" s="12">
        <v>3925</v>
      </c>
      <c r="G2912" s="13">
        <v>43281</v>
      </c>
    </row>
    <row r="2913" spans="1:7" ht="36.75" customHeight="1" x14ac:dyDescent="0.25">
      <c r="A2913" s="7" t="s">
        <v>2546</v>
      </c>
      <c r="B2913" s="8" t="s">
        <v>1144</v>
      </c>
      <c r="C2913" s="9" t="s">
        <v>2516</v>
      </c>
      <c r="D2913" s="10" t="s">
        <v>1384</v>
      </c>
      <c r="E2913" s="11" t="s">
        <v>1206</v>
      </c>
      <c r="F2913" s="12">
        <v>3305</v>
      </c>
      <c r="G2913" s="13">
        <v>43281</v>
      </c>
    </row>
    <row r="2914" spans="1:7" ht="36.75" customHeight="1" x14ac:dyDescent="0.25">
      <c r="A2914" s="7" t="s">
        <v>2530</v>
      </c>
      <c r="B2914" s="8" t="s">
        <v>1144</v>
      </c>
      <c r="C2914" s="9" t="s">
        <v>2517</v>
      </c>
      <c r="D2914" s="10" t="s">
        <v>1384</v>
      </c>
      <c r="E2914" s="11" t="s">
        <v>1206</v>
      </c>
      <c r="F2914" s="12">
        <v>6610</v>
      </c>
      <c r="G2914" s="13">
        <v>43281</v>
      </c>
    </row>
    <row r="2915" spans="1:7" ht="36.75" customHeight="1" x14ac:dyDescent="0.25">
      <c r="A2915" s="7" t="s">
        <v>2530</v>
      </c>
      <c r="B2915" s="8" t="s">
        <v>1144</v>
      </c>
      <c r="C2915" s="9" t="s">
        <v>2518</v>
      </c>
      <c r="D2915" s="10" t="s">
        <v>1384</v>
      </c>
      <c r="E2915" s="11" t="s">
        <v>1206</v>
      </c>
      <c r="F2915" s="12">
        <v>7850</v>
      </c>
      <c r="G2915" s="13">
        <v>43281</v>
      </c>
    </row>
    <row r="2916" spans="1:7" ht="36.75" customHeight="1" x14ac:dyDescent="0.25">
      <c r="A2916" s="7" t="s">
        <v>2530</v>
      </c>
      <c r="B2916" s="8" t="s">
        <v>1144</v>
      </c>
      <c r="C2916" s="9" t="s">
        <v>2519</v>
      </c>
      <c r="D2916" s="10" t="s">
        <v>1384</v>
      </c>
      <c r="E2916" s="11" t="s">
        <v>1206</v>
      </c>
      <c r="F2916" s="12">
        <v>3925</v>
      </c>
      <c r="G2916" s="13">
        <v>43281</v>
      </c>
    </row>
    <row r="2917" spans="1:7" ht="36.75" customHeight="1" x14ac:dyDescent="0.25">
      <c r="A2917" s="7" t="s">
        <v>2530</v>
      </c>
      <c r="B2917" s="8" t="s">
        <v>1144</v>
      </c>
      <c r="C2917" s="9" t="s">
        <v>2520</v>
      </c>
      <c r="D2917" s="10" t="s">
        <v>1384</v>
      </c>
      <c r="E2917" s="11" t="s">
        <v>1206</v>
      </c>
      <c r="F2917" s="12">
        <v>3305</v>
      </c>
      <c r="G2917" s="13">
        <v>43281</v>
      </c>
    </row>
    <row r="2918" spans="1:7" ht="36.75" customHeight="1" x14ac:dyDescent="0.25">
      <c r="A2918" s="7" t="s">
        <v>2530</v>
      </c>
      <c r="B2918" s="8" t="s">
        <v>1144</v>
      </c>
      <c r="C2918" s="9" t="s">
        <v>2521</v>
      </c>
      <c r="D2918" s="10" t="s">
        <v>1384</v>
      </c>
      <c r="E2918" s="11" t="s">
        <v>1206</v>
      </c>
      <c r="F2918" s="12">
        <v>3925</v>
      </c>
      <c r="G2918" s="13">
        <v>43281</v>
      </c>
    </row>
    <row r="2919" spans="1:7" ht="36.75" customHeight="1" x14ac:dyDescent="0.25">
      <c r="A2919" s="7" t="s">
        <v>2530</v>
      </c>
      <c r="B2919" s="8" t="s">
        <v>1144</v>
      </c>
      <c r="C2919" s="9" t="s">
        <v>2522</v>
      </c>
      <c r="D2919" s="10" t="s">
        <v>1384</v>
      </c>
      <c r="E2919" s="11" t="s">
        <v>1206</v>
      </c>
      <c r="F2919" s="12">
        <v>7850</v>
      </c>
      <c r="G2919" s="13">
        <v>43281</v>
      </c>
    </row>
    <row r="2920" spans="1:7" ht="36.75" customHeight="1" x14ac:dyDescent="0.25">
      <c r="A2920" s="7" t="s">
        <v>2530</v>
      </c>
      <c r="B2920" s="8" t="s">
        <v>1144</v>
      </c>
      <c r="C2920" s="9" t="s">
        <v>2523</v>
      </c>
      <c r="D2920" s="10" t="s">
        <v>1384</v>
      </c>
      <c r="E2920" s="11" t="s">
        <v>1206</v>
      </c>
      <c r="F2920" s="12">
        <v>5975</v>
      </c>
      <c r="G2920" s="13">
        <v>43281</v>
      </c>
    </row>
    <row r="2921" spans="1:7" ht="36.75" customHeight="1" x14ac:dyDescent="0.25">
      <c r="A2921" s="7" t="s">
        <v>2530</v>
      </c>
      <c r="B2921" s="8" t="s">
        <v>1144</v>
      </c>
      <c r="C2921" s="9" t="s">
        <v>2524</v>
      </c>
      <c r="D2921" s="10" t="s">
        <v>1384</v>
      </c>
      <c r="E2921" s="11" t="s">
        <v>1206</v>
      </c>
      <c r="F2921" s="12">
        <v>21075</v>
      </c>
      <c r="G2921" s="13">
        <v>43281</v>
      </c>
    </row>
    <row r="2922" spans="1:7" ht="36.75" customHeight="1" x14ac:dyDescent="0.25">
      <c r="A2922" s="7" t="s">
        <v>2535</v>
      </c>
      <c r="B2922" s="8" t="s">
        <v>1144</v>
      </c>
      <c r="C2922" s="9" t="s">
        <v>2525</v>
      </c>
      <c r="D2922" s="10" t="s">
        <v>1384</v>
      </c>
      <c r="E2922" s="11" t="s">
        <v>1206</v>
      </c>
      <c r="F2922" s="12">
        <v>18450</v>
      </c>
      <c r="G2922" s="13">
        <v>43281</v>
      </c>
    </row>
    <row r="2923" spans="1:7" ht="36.75" customHeight="1" x14ac:dyDescent="0.25">
      <c r="A2923" s="7" t="s">
        <v>2557</v>
      </c>
      <c r="B2923" s="8" t="s">
        <v>1144</v>
      </c>
      <c r="C2923" s="9" t="s">
        <v>2526</v>
      </c>
      <c r="D2923" s="10" t="s">
        <v>1384</v>
      </c>
      <c r="E2923" s="11" t="s">
        <v>1206</v>
      </c>
      <c r="F2923" s="12">
        <v>13440</v>
      </c>
      <c r="G2923" s="13">
        <v>43281</v>
      </c>
    </row>
    <row r="2924" spans="1:7" ht="36.75" customHeight="1" x14ac:dyDescent="0.25">
      <c r="A2924" s="7" t="s">
        <v>2537</v>
      </c>
      <c r="B2924" s="8" t="s">
        <v>1144</v>
      </c>
      <c r="C2924" s="9" t="s">
        <v>2527</v>
      </c>
      <c r="D2924" s="10" t="s">
        <v>1384</v>
      </c>
      <c r="E2924" s="11" t="s">
        <v>1206</v>
      </c>
      <c r="F2924" s="12">
        <v>20975</v>
      </c>
      <c r="G2924" s="13">
        <v>43281</v>
      </c>
    </row>
    <row r="2925" spans="1:7" ht="36.75" customHeight="1" x14ac:dyDescent="0.25">
      <c r="A2925" s="7" t="s">
        <v>2529</v>
      </c>
      <c r="B2925" s="8" t="s">
        <v>1160</v>
      </c>
      <c r="C2925" s="9" t="s">
        <v>2528</v>
      </c>
      <c r="D2925" s="10" t="s">
        <v>1384</v>
      </c>
      <c r="E2925" s="11" t="s">
        <v>1206</v>
      </c>
      <c r="F2925" s="12">
        <v>17050</v>
      </c>
      <c r="G2925" s="13">
        <v>43281</v>
      </c>
    </row>
    <row r="2926" spans="1:7" ht="36.75" customHeight="1" x14ac:dyDescent="0.25">
      <c r="A2926" s="7" t="s">
        <v>2558</v>
      </c>
      <c r="B2926" s="8" t="s">
        <v>1196</v>
      </c>
      <c r="C2926" s="9" t="s">
        <v>1786</v>
      </c>
      <c r="D2926" s="10" t="s">
        <v>1447</v>
      </c>
      <c r="E2926" s="11">
        <v>227206</v>
      </c>
      <c r="F2926" s="12">
        <v>11800</v>
      </c>
      <c r="G2926" s="13">
        <v>43281</v>
      </c>
    </row>
    <row r="2927" spans="1:7" ht="36.75" customHeight="1" x14ac:dyDescent="0.25">
      <c r="A2927" s="7" t="s">
        <v>2558</v>
      </c>
      <c r="B2927" s="8" t="s">
        <v>1196</v>
      </c>
      <c r="C2927" s="9" t="s">
        <v>2390</v>
      </c>
      <c r="D2927" s="10" t="s">
        <v>1448</v>
      </c>
      <c r="E2927" s="11">
        <v>227206</v>
      </c>
      <c r="F2927" s="12">
        <v>11800</v>
      </c>
      <c r="G2927" s="13">
        <v>43281</v>
      </c>
    </row>
    <row r="2928" spans="1:7" ht="36.75" customHeight="1" x14ac:dyDescent="0.25">
      <c r="A2928" s="7" t="s">
        <v>2558</v>
      </c>
      <c r="B2928" s="8" t="s">
        <v>1196</v>
      </c>
      <c r="C2928" s="9" t="s">
        <v>1558</v>
      </c>
      <c r="D2928" s="10" t="s">
        <v>1449</v>
      </c>
      <c r="E2928" s="11">
        <v>227206</v>
      </c>
      <c r="F2928" s="12">
        <v>11800</v>
      </c>
      <c r="G2928" s="13">
        <v>43281</v>
      </c>
    </row>
    <row r="2929" spans="1:16384" ht="36.75" customHeight="1" x14ac:dyDescent="0.25">
      <c r="A2929" s="7" t="s">
        <v>2558</v>
      </c>
      <c r="B2929" s="8" t="s">
        <v>1196</v>
      </c>
      <c r="C2929" s="9" t="s">
        <v>1726</v>
      </c>
      <c r="D2929" s="10" t="s">
        <v>1450</v>
      </c>
      <c r="E2929" s="11">
        <v>227206</v>
      </c>
      <c r="F2929" s="12">
        <v>11800</v>
      </c>
      <c r="G2929" s="13">
        <v>43281</v>
      </c>
    </row>
    <row r="2930" spans="1:16384" ht="36.75" customHeight="1" x14ac:dyDescent="0.25">
      <c r="A2930" s="7">
        <v>43217</v>
      </c>
      <c r="B2930" s="8" t="s">
        <v>1197</v>
      </c>
      <c r="C2930" s="9" t="s">
        <v>2095</v>
      </c>
      <c r="D2930" s="10" t="s">
        <v>1451</v>
      </c>
      <c r="E2930" s="11">
        <v>239201</v>
      </c>
      <c r="F2930" s="12">
        <v>901520</v>
      </c>
      <c r="G2930" s="13">
        <v>43281</v>
      </c>
    </row>
    <row r="2931" spans="1:16384" ht="36.75" customHeight="1" x14ac:dyDescent="0.25">
      <c r="A2931" s="7" t="s">
        <v>2559</v>
      </c>
      <c r="B2931" s="8" t="s">
        <v>1169</v>
      </c>
      <c r="C2931" s="9" t="s">
        <v>1870</v>
      </c>
      <c r="D2931" s="10" t="s">
        <v>1452</v>
      </c>
      <c r="E2931" s="11">
        <v>232201</v>
      </c>
      <c r="F2931" s="12">
        <v>101244</v>
      </c>
      <c r="G2931" s="13">
        <v>43281</v>
      </c>
    </row>
    <row r="2932" spans="1:16384" ht="36.75" customHeight="1" x14ac:dyDescent="0.25">
      <c r="A2932" s="7" t="s">
        <v>2560</v>
      </c>
      <c r="B2932" s="8" t="s">
        <v>1198</v>
      </c>
      <c r="C2932" s="9" t="s">
        <v>2157</v>
      </c>
      <c r="D2932" s="10" t="s">
        <v>1453</v>
      </c>
      <c r="E2932" s="11">
        <v>228705</v>
      </c>
      <c r="F2932" s="12">
        <v>5900</v>
      </c>
      <c r="G2932" s="13">
        <v>43281</v>
      </c>
    </row>
    <row r="2933" spans="1:16384" ht="36.75" customHeight="1" x14ac:dyDescent="0.25">
      <c r="A2933" s="7" t="s">
        <v>2561</v>
      </c>
      <c r="B2933" s="8" t="s">
        <v>1199</v>
      </c>
      <c r="C2933" s="9" t="s">
        <v>2184</v>
      </c>
      <c r="D2933" s="10" t="s">
        <v>1454</v>
      </c>
      <c r="E2933" s="11">
        <v>241202</v>
      </c>
      <c r="F2933" s="12">
        <v>24000</v>
      </c>
      <c r="G2933" s="13">
        <v>43281</v>
      </c>
    </row>
    <row r="2934" spans="1:16384" ht="36.75" customHeight="1" x14ac:dyDescent="0.25">
      <c r="A2934" s="7" t="s">
        <v>2561</v>
      </c>
      <c r="B2934" s="8" t="s">
        <v>1200</v>
      </c>
      <c r="C2934" s="9" t="s">
        <v>2298</v>
      </c>
      <c r="D2934" s="10" t="s">
        <v>1455</v>
      </c>
      <c r="E2934" s="11">
        <v>241202</v>
      </c>
      <c r="F2934" s="12">
        <v>14500</v>
      </c>
      <c r="G2934" s="13">
        <v>43281</v>
      </c>
    </row>
    <row r="2935" spans="1:16384" ht="36.75" customHeight="1" x14ac:dyDescent="0.25">
      <c r="A2935" s="7" t="s">
        <v>2562</v>
      </c>
      <c r="B2935" s="8" t="s">
        <v>1201</v>
      </c>
      <c r="C2935" s="9" t="s">
        <v>2157</v>
      </c>
      <c r="D2935" s="10" t="s">
        <v>1453</v>
      </c>
      <c r="E2935" s="11">
        <v>228703</v>
      </c>
      <c r="F2935" s="12">
        <v>11800</v>
      </c>
      <c r="G2935" s="13">
        <v>43281</v>
      </c>
    </row>
    <row r="2936" spans="1:16384" ht="36.75" customHeight="1" x14ac:dyDescent="0.25">
      <c r="A2936" s="7" t="s">
        <v>2562</v>
      </c>
      <c r="B2936" s="8" t="s">
        <v>1201</v>
      </c>
      <c r="C2936" s="9" t="s">
        <v>2184</v>
      </c>
      <c r="D2936" s="10" t="s">
        <v>1453</v>
      </c>
      <c r="E2936" s="11">
        <v>228703</v>
      </c>
      <c r="F2936" s="12">
        <v>11800</v>
      </c>
      <c r="G2936" s="13">
        <v>43281</v>
      </c>
    </row>
    <row r="2937" spans="1:16384" ht="36.75" customHeight="1" x14ac:dyDescent="0.25">
      <c r="A2937" s="24" t="s">
        <v>2562</v>
      </c>
      <c r="B2937" s="8" t="s">
        <v>1202</v>
      </c>
      <c r="C2937" s="9" t="s">
        <v>2157</v>
      </c>
      <c r="D2937" s="10" t="s">
        <v>1456</v>
      </c>
      <c r="E2937" s="11">
        <v>228704</v>
      </c>
      <c r="F2937" s="12">
        <v>11800</v>
      </c>
      <c r="G2937" s="25">
        <v>43281</v>
      </c>
    </row>
    <row r="2938" spans="1:16384" s="21" customFormat="1" ht="36.75" customHeight="1" x14ac:dyDescent="0.25">
      <c r="A2938" s="19"/>
      <c r="B2938" s="14"/>
      <c r="C2938" s="15"/>
      <c r="D2938" s="20"/>
      <c r="E2938" s="16"/>
      <c r="F2938" s="17"/>
      <c r="G2938" s="1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G2938"/>
      <c r="AH2938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  <c r="AV2938"/>
      <c r="AW2938"/>
      <c r="AX2938"/>
      <c r="AY2938"/>
      <c r="AZ2938"/>
      <c r="BA2938"/>
      <c r="BB2938"/>
      <c r="BC2938"/>
      <c r="BD2938"/>
      <c r="BE2938"/>
      <c r="BF2938"/>
      <c r="BG2938"/>
      <c r="BH2938"/>
      <c r="BI2938"/>
      <c r="BJ2938"/>
      <c r="BK2938"/>
      <c r="BL2938"/>
      <c r="BM2938"/>
      <c r="BN2938"/>
      <c r="BO2938"/>
      <c r="BP2938"/>
      <c r="BQ2938"/>
      <c r="BR2938"/>
      <c r="BS2938"/>
      <c r="BT2938"/>
      <c r="BU2938"/>
      <c r="BV2938"/>
      <c r="BW2938"/>
      <c r="BX2938"/>
      <c r="BY2938"/>
      <c r="BZ2938"/>
      <c r="CA2938"/>
      <c r="CB2938"/>
      <c r="CC2938"/>
      <c r="CD2938"/>
      <c r="CE2938"/>
      <c r="CF2938"/>
      <c r="CG2938"/>
      <c r="CH2938"/>
      <c r="CI2938"/>
      <c r="CJ2938"/>
      <c r="CK2938"/>
      <c r="CL2938"/>
      <c r="CM2938"/>
      <c r="CN2938"/>
      <c r="CO2938"/>
      <c r="CP2938"/>
      <c r="CQ2938"/>
      <c r="CR2938"/>
      <c r="CS2938"/>
      <c r="CT2938"/>
      <c r="CU2938"/>
      <c r="CV2938"/>
      <c r="CW2938"/>
      <c r="CX2938"/>
      <c r="CY2938"/>
      <c r="CZ2938"/>
      <c r="DA2938"/>
      <c r="DB2938"/>
      <c r="DC2938"/>
      <c r="DD2938"/>
      <c r="DE2938"/>
      <c r="DF2938"/>
      <c r="DG2938"/>
      <c r="DH2938"/>
      <c r="DI2938"/>
      <c r="DJ2938"/>
      <c r="DK2938"/>
      <c r="DL2938"/>
      <c r="DM2938"/>
      <c r="DN2938"/>
      <c r="DO2938"/>
      <c r="DP2938"/>
      <c r="DQ2938"/>
      <c r="DR2938"/>
      <c r="DS2938"/>
      <c r="DT2938"/>
      <c r="DU2938"/>
      <c r="DV2938"/>
      <c r="DW2938"/>
      <c r="DX2938"/>
      <c r="DY2938"/>
      <c r="DZ2938"/>
      <c r="EA2938"/>
      <c r="EB2938"/>
      <c r="EC2938"/>
      <c r="ED2938"/>
      <c r="EE2938"/>
      <c r="EF2938"/>
      <c r="EG2938"/>
      <c r="EH2938"/>
      <c r="EI2938"/>
      <c r="EJ2938"/>
      <c r="EK2938"/>
      <c r="EL2938"/>
      <c r="EM2938"/>
      <c r="EN2938"/>
      <c r="EO2938"/>
      <c r="EP2938"/>
      <c r="EQ2938"/>
      <c r="ER2938"/>
      <c r="ES2938"/>
      <c r="ET2938"/>
      <c r="EU2938"/>
      <c r="EV2938"/>
      <c r="EW2938"/>
      <c r="EX2938"/>
      <c r="EY2938"/>
      <c r="EZ2938"/>
      <c r="FA2938"/>
      <c r="FB2938"/>
      <c r="FC2938"/>
      <c r="FD2938"/>
      <c r="FE2938"/>
      <c r="FF2938"/>
      <c r="FG2938"/>
      <c r="FH2938"/>
      <c r="FI2938"/>
      <c r="FJ2938"/>
      <c r="FK2938"/>
      <c r="FL2938"/>
      <c r="FM2938"/>
      <c r="FN2938"/>
      <c r="FO2938"/>
      <c r="FP2938"/>
      <c r="FQ2938"/>
      <c r="FR2938"/>
      <c r="FS2938"/>
      <c r="FT2938"/>
      <c r="FU2938"/>
      <c r="FV2938"/>
      <c r="FW2938"/>
      <c r="FX2938"/>
      <c r="FY2938"/>
      <c r="FZ2938"/>
      <c r="GA2938"/>
      <c r="GB2938"/>
      <c r="GC2938"/>
      <c r="GD2938"/>
      <c r="GE2938"/>
      <c r="GF2938"/>
      <c r="GG2938"/>
      <c r="GH2938"/>
      <c r="GI2938"/>
      <c r="GJ2938"/>
      <c r="GK2938"/>
      <c r="GL2938"/>
      <c r="GM2938"/>
      <c r="GN2938"/>
      <c r="GO2938"/>
      <c r="GP2938"/>
      <c r="GQ2938"/>
      <c r="GR2938"/>
      <c r="GS2938"/>
      <c r="GT2938"/>
      <c r="GU2938"/>
      <c r="GV2938"/>
      <c r="GW2938"/>
      <c r="GX2938"/>
      <c r="GY2938"/>
      <c r="GZ2938"/>
      <c r="HA2938"/>
      <c r="HB2938"/>
      <c r="HC2938"/>
      <c r="HD2938"/>
      <c r="HE2938"/>
      <c r="HF2938"/>
      <c r="HG2938"/>
      <c r="HH2938"/>
      <c r="HI2938"/>
      <c r="HJ2938"/>
      <c r="HK2938"/>
      <c r="HL2938"/>
      <c r="HM2938"/>
      <c r="HN2938"/>
      <c r="HO2938"/>
      <c r="HP2938"/>
      <c r="HQ2938"/>
      <c r="HR2938"/>
      <c r="HS2938"/>
      <c r="HT2938"/>
      <c r="HU2938"/>
      <c r="HV2938"/>
      <c r="HW2938"/>
      <c r="HX2938"/>
      <c r="HY2938"/>
      <c r="HZ2938"/>
      <c r="IA2938"/>
      <c r="IB2938"/>
      <c r="IC2938"/>
      <c r="ID2938"/>
      <c r="IE2938"/>
      <c r="IF2938"/>
      <c r="IG2938"/>
      <c r="IH2938"/>
      <c r="II2938"/>
      <c r="IJ2938"/>
      <c r="IK2938"/>
      <c r="IL2938"/>
      <c r="IM2938"/>
      <c r="IN2938"/>
      <c r="IO2938"/>
      <c r="IP2938"/>
      <c r="IQ2938"/>
      <c r="IR2938"/>
      <c r="IS2938"/>
      <c r="IT2938"/>
      <c r="IU2938"/>
      <c r="IV2938"/>
      <c r="IW2938"/>
      <c r="IX2938"/>
      <c r="IY2938"/>
      <c r="IZ2938"/>
      <c r="JA2938"/>
      <c r="JB2938"/>
      <c r="JC2938"/>
      <c r="JD2938"/>
      <c r="JE2938"/>
      <c r="JF2938"/>
      <c r="JG2938"/>
      <c r="JH2938"/>
      <c r="JI2938"/>
      <c r="JJ2938"/>
      <c r="JK2938"/>
      <c r="JL2938"/>
      <c r="JM2938"/>
      <c r="JN2938"/>
      <c r="JO2938"/>
      <c r="JP2938"/>
      <c r="JQ2938"/>
      <c r="JR2938"/>
      <c r="JS2938"/>
      <c r="JT2938"/>
      <c r="JU2938"/>
      <c r="JV2938"/>
      <c r="JW2938"/>
      <c r="JX2938"/>
      <c r="JY2938"/>
      <c r="JZ2938"/>
      <c r="KA2938"/>
      <c r="KB2938"/>
      <c r="KC2938"/>
      <c r="KD2938"/>
      <c r="KE2938"/>
      <c r="KF2938"/>
      <c r="KG2938"/>
      <c r="KH2938"/>
      <c r="KI2938"/>
      <c r="KJ2938"/>
      <c r="KK2938"/>
      <c r="KL2938"/>
      <c r="KM2938"/>
      <c r="KN2938"/>
      <c r="KO2938"/>
      <c r="KP2938"/>
      <c r="KQ2938"/>
      <c r="KR2938"/>
      <c r="KS2938"/>
      <c r="KT2938"/>
      <c r="KU2938"/>
      <c r="KV2938"/>
      <c r="KW2938"/>
      <c r="KX2938"/>
      <c r="KY2938"/>
      <c r="KZ2938"/>
      <c r="LA2938"/>
      <c r="LB2938"/>
      <c r="LC2938"/>
      <c r="LD2938"/>
      <c r="LE2938"/>
      <c r="LF2938"/>
      <c r="LG2938"/>
      <c r="LH2938"/>
      <c r="LI2938"/>
      <c r="LJ2938"/>
      <c r="LK2938"/>
      <c r="LL2938"/>
      <c r="LM2938"/>
      <c r="LN2938"/>
      <c r="LO2938"/>
      <c r="LP2938"/>
      <c r="LQ2938"/>
      <c r="LR2938"/>
      <c r="LS2938"/>
      <c r="LT2938"/>
      <c r="LU2938"/>
      <c r="LV2938"/>
      <c r="LW2938"/>
      <c r="LX2938"/>
      <c r="LY2938"/>
      <c r="LZ2938"/>
      <c r="MA2938"/>
      <c r="MB2938"/>
      <c r="MC2938"/>
      <c r="MD2938"/>
      <c r="ME2938"/>
      <c r="MF2938"/>
      <c r="MG2938"/>
      <c r="MH2938"/>
      <c r="MI2938"/>
      <c r="MJ2938"/>
      <c r="MK2938"/>
      <c r="ML2938"/>
      <c r="MM2938"/>
      <c r="MN2938"/>
      <c r="MO2938"/>
      <c r="MP2938"/>
      <c r="MQ2938"/>
      <c r="MR2938"/>
      <c r="MS2938"/>
      <c r="MT2938"/>
      <c r="MU2938"/>
      <c r="MV2938"/>
      <c r="MW2938"/>
      <c r="MX2938"/>
      <c r="MY2938"/>
      <c r="MZ2938"/>
      <c r="NA2938"/>
      <c r="NB2938"/>
      <c r="NC2938"/>
      <c r="ND2938"/>
      <c r="NE2938"/>
      <c r="NF2938"/>
      <c r="NG2938"/>
      <c r="NH2938"/>
      <c r="NI2938"/>
      <c r="NJ2938"/>
      <c r="NK2938"/>
      <c r="NL2938"/>
      <c r="NM2938"/>
      <c r="NN2938"/>
      <c r="NO2938"/>
      <c r="NP2938"/>
      <c r="NQ2938"/>
      <c r="NR2938"/>
      <c r="NS2938"/>
      <c r="NT2938"/>
      <c r="NU2938"/>
      <c r="NV2938"/>
      <c r="NW2938"/>
      <c r="NX2938"/>
      <c r="NY2938"/>
      <c r="NZ2938"/>
      <c r="OA2938"/>
      <c r="OB2938"/>
      <c r="OC2938"/>
      <c r="OD2938"/>
      <c r="OE2938"/>
      <c r="OF2938"/>
      <c r="OG2938"/>
      <c r="OH2938"/>
      <c r="OI2938"/>
      <c r="OJ2938"/>
      <c r="OK2938"/>
      <c r="OL2938"/>
      <c r="OM2938"/>
      <c r="ON2938"/>
      <c r="OO2938"/>
      <c r="OP2938"/>
      <c r="OQ2938"/>
      <c r="OR2938"/>
      <c r="OS2938"/>
      <c r="OT2938"/>
      <c r="OU2938"/>
      <c r="OV2938"/>
      <c r="OW2938"/>
      <c r="OX2938"/>
      <c r="OY2938"/>
      <c r="OZ2938"/>
      <c r="PA2938"/>
      <c r="PB2938"/>
      <c r="PC2938"/>
      <c r="PD2938"/>
      <c r="PE2938"/>
      <c r="PF2938"/>
      <c r="PG2938"/>
      <c r="PH2938"/>
      <c r="PI2938"/>
      <c r="PJ2938"/>
      <c r="PK2938"/>
      <c r="PL2938"/>
      <c r="PM2938"/>
      <c r="PN2938"/>
      <c r="PO2938"/>
      <c r="PP2938"/>
      <c r="PQ2938"/>
      <c r="PR2938"/>
      <c r="PS2938"/>
      <c r="PT2938"/>
      <c r="PU2938"/>
      <c r="PV2938"/>
      <c r="PW2938"/>
      <c r="PX2938"/>
      <c r="PY2938"/>
      <c r="PZ2938"/>
      <c r="QA2938"/>
      <c r="QB2938"/>
      <c r="QC2938"/>
      <c r="QD2938"/>
      <c r="QE2938"/>
      <c r="QF2938"/>
      <c r="QG2938"/>
      <c r="QH2938"/>
      <c r="QI2938"/>
      <c r="QJ2938"/>
      <c r="QK2938"/>
      <c r="QL2938"/>
      <c r="QM2938"/>
      <c r="QN2938"/>
      <c r="QO2938"/>
      <c r="QP2938"/>
      <c r="QQ2938"/>
      <c r="QR2938"/>
      <c r="QS2938"/>
      <c r="QT2938"/>
      <c r="QU2938"/>
      <c r="QV2938"/>
      <c r="QW2938"/>
      <c r="QX2938"/>
      <c r="QY2938"/>
      <c r="QZ2938"/>
      <c r="RA2938"/>
      <c r="RB2938"/>
      <c r="RC2938"/>
      <c r="RD2938"/>
      <c r="RE2938"/>
      <c r="RF2938"/>
      <c r="RG2938"/>
      <c r="RH2938"/>
      <c r="RI2938"/>
      <c r="RJ2938"/>
      <c r="RK2938"/>
      <c r="RL2938"/>
      <c r="RM2938"/>
      <c r="RN2938"/>
      <c r="RO2938"/>
      <c r="RP2938"/>
      <c r="RQ2938"/>
      <c r="RR2938"/>
      <c r="RS2938"/>
      <c r="RT2938"/>
      <c r="RU2938"/>
      <c r="RV2938"/>
      <c r="RW2938"/>
      <c r="RX2938"/>
      <c r="RY2938"/>
      <c r="RZ2938"/>
      <c r="SA2938"/>
      <c r="SB2938"/>
      <c r="SC2938"/>
      <c r="SD2938"/>
      <c r="SE2938"/>
      <c r="SF2938"/>
      <c r="SG2938"/>
      <c r="SH2938"/>
      <c r="SI2938"/>
      <c r="SJ2938"/>
      <c r="SK2938"/>
      <c r="SL2938"/>
      <c r="SM2938"/>
      <c r="SN2938"/>
      <c r="SO2938"/>
      <c r="SP2938"/>
      <c r="SQ2938"/>
      <c r="SR2938"/>
      <c r="SS2938"/>
      <c r="ST2938"/>
      <c r="SU2938"/>
      <c r="SV2938"/>
      <c r="SW2938"/>
      <c r="SX2938"/>
      <c r="SY2938"/>
      <c r="SZ2938"/>
      <c r="TA2938"/>
      <c r="TB2938"/>
      <c r="TC2938"/>
      <c r="TD2938"/>
      <c r="TE2938"/>
      <c r="TF2938"/>
      <c r="TG2938"/>
      <c r="TH2938"/>
      <c r="TI2938"/>
      <c r="TJ2938"/>
      <c r="TK2938"/>
      <c r="TL2938"/>
      <c r="TM2938"/>
      <c r="TN2938"/>
      <c r="TO2938"/>
      <c r="TP2938"/>
      <c r="TQ2938"/>
      <c r="TR2938"/>
      <c r="TS2938"/>
      <c r="TT2938"/>
      <c r="TU2938"/>
      <c r="TV2938"/>
      <c r="TW2938"/>
      <c r="TX2938"/>
      <c r="TY2938"/>
      <c r="TZ2938"/>
      <c r="UA2938"/>
      <c r="UB2938"/>
      <c r="UC2938"/>
      <c r="UD2938"/>
      <c r="UE2938"/>
      <c r="UF2938"/>
      <c r="UG2938"/>
      <c r="UH2938"/>
      <c r="UI2938"/>
      <c r="UJ2938"/>
      <c r="UK2938"/>
      <c r="UL2938"/>
      <c r="UM2938"/>
      <c r="UN2938"/>
      <c r="UO2938"/>
      <c r="UP2938"/>
      <c r="UQ2938"/>
      <c r="UR2938"/>
      <c r="US2938"/>
      <c r="UT2938"/>
      <c r="UU2938"/>
      <c r="UV2938"/>
      <c r="UW2938"/>
      <c r="UX2938"/>
      <c r="UY2938"/>
      <c r="UZ2938"/>
      <c r="VA2938"/>
      <c r="VB2938"/>
      <c r="VC2938"/>
      <c r="VD2938"/>
      <c r="VE2938"/>
      <c r="VF2938"/>
      <c r="VG2938"/>
      <c r="VH2938"/>
      <c r="VI2938"/>
      <c r="VJ2938"/>
      <c r="VK2938"/>
      <c r="VL2938"/>
      <c r="VM2938"/>
      <c r="VN2938"/>
      <c r="VO2938"/>
      <c r="VP2938"/>
      <c r="VQ2938"/>
      <c r="VR2938"/>
      <c r="VS2938"/>
      <c r="VT2938"/>
      <c r="VU2938"/>
      <c r="VV2938"/>
      <c r="VW2938"/>
      <c r="VX2938"/>
      <c r="VY2938"/>
      <c r="VZ2938"/>
      <c r="WA2938"/>
      <c r="WB2938"/>
      <c r="WC2938"/>
      <c r="WD2938"/>
      <c r="WE2938"/>
      <c r="WF2938"/>
      <c r="WG2938"/>
      <c r="WH2938"/>
      <c r="WI2938"/>
      <c r="WJ2938"/>
      <c r="WK2938"/>
      <c r="WL2938"/>
      <c r="WM2938"/>
      <c r="WN2938"/>
      <c r="WO2938"/>
      <c r="WP2938"/>
      <c r="WQ2938"/>
      <c r="WR2938"/>
      <c r="WS2938"/>
      <c r="WT2938"/>
      <c r="WU2938"/>
      <c r="WV2938"/>
      <c r="WW2938"/>
      <c r="WX2938"/>
      <c r="WY2938"/>
      <c r="WZ2938"/>
      <c r="XA2938"/>
      <c r="XB2938"/>
      <c r="XC2938"/>
      <c r="XD2938"/>
      <c r="XE2938"/>
      <c r="XF2938"/>
      <c r="XG2938"/>
      <c r="XH2938"/>
      <c r="XI2938"/>
      <c r="XJ2938"/>
      <c r="XK2938"/>
      <c r="XL2938"/>
      <c r="XM2938"/>
      <c r="XN2938"/>
      <c r="XO2938"/>
      <c r="XP2938"/>
      <c r="XQ2938"/>
      <c r="XR2938"/>
      <c r="XS2938"/>
      <c r="XT2938"/>
      <c r="XU2938"/>
      <c r="XV2938"/>
      <c r="XW2938"/>
      <c r="XX2938"/>
      <c r="XY2938"/>
      <c r="XZ2938"/>
      <c r="YA2938"/>
      <c r="YB2938"/>
      <c r="YC2938"/>
      <c r="YD2938"/>
      <c r="YE2938"/>
      <c r="YF2938"/>
      <c r="YG2938"/>
      <c r="YH2938"/>
      <c r="YI2938"/>
      <c r="YJ2938"/>
      <c r="YK2938"/>
      <c r="YL2938"/>
      <c r="YM2938"/>
      <c r="YN2938"/>
      <c r="YO2938"/>
      <c r="YP2938"/>
      <c r="YQ2938"/>
      <c r="YR2938"/>
      <c r="YS2938"/>
      <c r="YT2938"/>
      <c r="YU2938"/>
      <c r="YV2938"/>
      <c r="YW2938"/>
      <c r="YX2938"/>
      <c r="YY2938"/>
      <c r="YZ2938"/>
      <c r="ZA2938"/>
      <c r="ZB2938"/>
      <c r="ZC2938"/>
      <c r="ZD2938"/>
      <c r="ZE2938"/>
      <c r="ZF2938"/>
      <c r="ZG2938"/>
      <c r="ZH2938"/>
      <c r="ZI2938"/>
      <c r="ZJ2938"/>
      <c r="ZK2938"/>
      <c r="ZL2938"/>
      <c r="ZM2938"/>
      <c r="ZN2938"/>
      <c r="ZO2938"/>
      <c r="ZP2938"/>
      <c r="ZQ2938"/>
      <c r="ZR2938"/>
      <c r="ZS2938"/>
      <c r="ZT2938"/>
      <c r="ZU2938"/>
      <c r="ZV2938"/>
      <c r="ZW2938"/>
      <c r="ZX2938"/>
      <c r="ZY2938"/>
      <c r="ZZ2938"/>
      <c r="AAA2938"/>
      <c r="AAB2938"/>
      <c r="AAC2938"/>
      <c r="AAD2938"/>
      <c r="AAE2938"/>
      <c r="AAF2938"/>
      <c r="AAG2938"/>
      <c r="AAH2938"/>
      <c r="AAI2938"/>
      <c r="AAJ2938"/>
      <c r="AAK2938"/>
      <c r="AAL2938"/>
      <c r="AAM2938"/>
      <c r="AAN2938"/>
      <c r="AAO2938"/>
      <c r="AAP2938"/>
      <c r="AAQ2938"/>
      <c r="AAR2938"/>
      <c r="AAS2938"/>
      <c r="AAT2938"/>
      <c r="AAU2938"/>
      <c r="AAV2938"/>
      <c r="AAW2938"/>
      <c r="AAX2938"/>
      <c r="AAY2938"/>
      <c r="AAZ2938"/>
      <c r="ABA2938"/>
      <c r="ABB2938"/>
      <c r="ABC2938"/>
      <c r="ABD2938"/>
      <c r="ABE2938"/>
      <c r="ABF2938"/>
      <c r="ABG2938"/>
      <c r="ABH2938"/>
      <c r="ABI2938"/>
      <c r="ABJ2938"/>
      <c r="ABK2938"/>
      <c r="ABL2938"/>
      <c r="ABM2938"/>
      <c r="ABN2938"/>
      <c r="ABO2938"/>
      <c r="ABP2938"/>
      <c r="ABQ2938"/>
      <c r="ABR2938"/>
      <c r="ABS2938"/>
      <c r="ABT2938"/>
      <c r="ABU2938"/>
      <c r="ABV2938"/>
      <c r="ABW2938"/>
      <c r="ABX2938"/>
      <c r="ABY2938"/>
      <c r="ABZ2938"/>
      <c r="ACA2938"/>
      <c r="ACB2938"/>
      <c r="ACC2938"/>
      <c r="ACD2938"/>
      <c r="ACE2938"/>
      <c r="ACF2938"/>
      <c r="ACG2938"/>
      <c r="ACH2938"/>
      <c r="ACI2938"/>
      <c r="ACJ2938"/>
      <c r="ACK2938"/>
      <c r="ACL2938"/>
      <c r="ACM2938"/>
      <c r="ACN2938"/>
      <c r="ACO2938"/>
      <c r="ACP2938"/>
      <c r="ACQ2938"/>
      <c r="ACR2938"/>
      <c r="ACS2938"/>
      <c r="ACT2938"/>
      <c r="ACU2938"/>
      <c r="ACV2938"/>
      <c r="ACW2938"/>
      <c r="ACX2938"/>
      <c r="ACY2938"/>
      <c r="ACZ2938"/>
      <c r="ADA2938"/>
      <c r="ADB2938"/>
      <c r="ADC2938"/>
      <c r="ADD2938"/>
      <c r="ADE2938"/>
      <c r="ADF2938"/>
      <c r="ADG2938"/>
      <c r="ADH2938"/>
      <c r="ADI2938"/>
      <c r="ADJ2938"/>
      <c r="ADK2938"/>
      <c r="ADL2938"/>
      <c r="ADM2938"/>
      <c r="ADN2938"/>
      <c r="ADO2938"/>
      <c r="ADP2938"/>
      <c r="ADQ2938"/>
      <c r="ADR2938"/>
      <c r="ADS2938"/>
      <c r="ADT2938"/>
      <c r="ADU2938"/>
      <c r="ADV2938"/>
      <c r="ADW2938"/>
      <c r="ADX2938"/>
      <c r="ADY2938"/>
      <c r="ADZ2938"/>
      <c r="AEA2938"/>
      <c r="AEB2938"/>
      <c r="AEC2938"/>
      <c r="AED2938"/>
      <c r="AEE2938"/>
      <c r="AEF2938"/>
      <c r="AEG2938"/>
      <c r="AEH2938"/>
      <c r="AEI2938"/>
      <c r="AEJ2938"/>
      <c r="AEK2938"/>
      <c r="AEL2938"/>
      <c r="AEM2938"/>
      <c r="AEN2938"/>
      <c r="AEO2938"/>
      <c r="AEP2938"/>
      <c r="AEQ2938"/>
      <c r="AER2938"/>
      <c r="AES2938"/>
      <c r="AET2938"/>
      <c r="AEU2938"/>
      <c r="AEV2938"/>
      <c r="AEW2938"/>
      <c r="AEX2938"/>
      <c r="AEY2938"/>
      <c r="AEZ2938"/>
      <c r="AFA2938"/>
      <c r="AFB2938"/>
      <c r="AFC2938"/>
      <c r="AFD2938"/>
      <c r="AFE2938"/>
      <c r="AFF2938"/>
      <c r="AFG2938"/>
      <c r="AFH2938"/>
      <c r="AFI2938"/>
      <c r="AFJ2938"/>
      <c r="AFK2938"/>
      <c r="AFL2938"/>
      <c r="AFM2938"/>
      <c r="AFN2938"/>
      <c r="AFO2938"/>
      <c r="AFP2938"/>
      <c r="AFQ2938"/>
      <c r="AFR2938"/>
      <c r="AFS2938"/>
      <c r="AFT2938"/>
      <c r="AFU2938"/>
      <c r="AFV2938"/>
      <c r="AFW2938"/>
      <c r="AFX2938"/>
      <c r="AFY2938"/>
      <c r="AFZ2938"/>
      <c r="AGA2938"/>
      <c r="AGB2938"/>
      <c r="AGC2938"/>
      <c r="AGD2938"/>
      <c r="AGE2938"/>
      <c r="AGF2938"/>
      <c r="AGG2938"/>
      <c r="AGH2938"/>
      <c r="AGI2938"/>
      <c r="AGJ2938"/>
      <c r="AGK2938"/>
      <c r="AGL2938"/>
      <c r="AGM2938"/>
      <c r="AGN2938"/>
      <c r="AGO2938"/>
      <c r="AGP2938"/>
      <c r="AGQ2938"/>
      <c r="AGR2938"/>
      <c r="AGS2938"/>
      <c r="AGT2938"/>
      <c r="AGU2938"/>
      <c r="AGV2938"/>
      <c r="AGW2938"/>
      <c r="AGX2938"/>
      <c r="AGY2938"/>
      <c r="AGZ2938"/>
      <c r="AHA2938"/>
      <c r="AHB2938"/>
      <c r="AHC2938"/>
      <c r="AHD2938"/>
      <c r="AHE2938"/>
      <c r="AHF2938"/>
      <c r="AHG2938"/>
      <c r="AHH2938"/>
      <c r="AHI2938"/>
      <c r="AHJ2938"/>
      <c r="AHK2938"/>
      <c r="AHL2938"/>
      <c r="AHM2938"/>
      <c r="AHN2938"/>
      <c r="AHO2938"/>
      <c r="AHP2938"/>
      <c r="AHQ2938"/>
      <c r="AHR2938"/>
      <c r="AHS2938"/>
      <c r="AHT2938"/>
      <c r="AHU2938"/>
      <c r="AHV2938"/>
      <c r="AHW2938"/>
      <c r="AHX2938"/>
      <c r="AHY2938"/>
      <c r="AHZ2938"/>
      <c r="AIA2938"/>
      <c r="AIB2938"/>
      <c r="AIC2938"/>
      <c r="AID2938"/>
      <c r="AIE2938"/>
      <c r="AIF2938"/>
      <c r="AIG2938"/>
      <c r="AIH2938"/>
      <c r="AII2938"/>
      <c r="AIJ2938"/>
      <c r="AIK2938"/>
      <c r="AIL2938"/>
      <c r="AIM2938"/>
      <c r="AIN2938"/>
      <c r="AIO2938"/>
      <c r="AIP2938"/>
      <c r="AIQ2938"/>
      <c r="AIR2938"/>
      <c r="AIS2938"/>
      <c r="AIT2938"/>
      <c r="AIU2938"/>
      <c r="AIV2938"/>
      <c r="AIW2938"/>
      <c r="AIX2938"/>
      <c r="AIY2938"/>
      <c r="AIZ2938"/>
      <c r="AJA2938"/>
      <c r="AJB2938"/>
      <c r="AJC2938"/>
      <c r="AJD2938"/>
      <c r="AJE2938"/>
      <c r="AJF2938"/>
      <c r="AJG2938"/>
      <c r="AJH2938"/>
      <c r="AJI2938"/>
      <c r="AJJ2938"/>
      <c r="AJK2938"/>
      <c r="AJL2938"/>
      <c r="AJM2938"/>
      <c r="AJN2938"/>
      <c r="AJO2938"/>
      <c r="AJP2938"/>
      <c r="AJQ2938"/>
      <c r="AJR2938"/>
      <c r="AJS2938"/>
      <c r="AJT2938"/>
      <c r="AJU2938"/>
      <c r="AJV2938"/>
      <c r="AJW2938"/>
      <c r="AJX2938"/>
      <c r="AJY2938"/>
      <c r="AJZ2938"/>
      <c r="AKA2938"/>
      <c r="AKB2938"/>
      <c r="AKC2938"/>
      <c r="AKD2938"/>
      <c r="AKE2938"/>
      <c r="AKF2938"/>
      <c r="AKG2938"/>
      <c r="AKH2938"/>
      <c r="AKI2938"/>
      <c r="AKJ2938"/>
      <c r="AKK2938"/>
      <c r="AKL2938"/>
      <c r="AKM2938"/>
      <c r="AKN2938"/>
      <c r="AKO2938"/>
      <c r="AKP2938"/>
      <c r="AKQ2938"/>
      <c r="AKR2938"/>
      <c r="AKS2938"/>
      <c r="AKT2938"/>
      <c r="AKU2938"/>
      <c r="AKV2938"/>
      <c r="AKW2938"/>
      <c r="AKX2938"/>
      <c r="AKY2938"/>
      <c r="AKZ2938"/>
      <c r="ALA2938"/>
      <c r="ALB2938"/>
      <c r="ALC2938"/>
      <c r="ALD2938"/>
      <c r="ALE2938"/>
      <c r="ALF2938"/>
      <c r="ALG2938"/>
      <c r="ALH2938"/>
      <c r="ALI2938"/>
      <c r="ALJ2938"/>
      <c r="ALK2938"/>
      <c r="ALL2938"/>
      <c r="ALM2938"/>
      <c r="ALN2938"/>
      <c r="ALO2938"/>
      <c r="ALP2938"/>
      <c r="ALQ2938"/>
      <c r="ALR2938"/>
      <c r="ALS2938"/>
      <c r="ALT2938"/>
      <c r="ALU2938"/>
      <c r="ALV2938"/>
      <c r="ALW2938"/>
      <c r="ALX2938"/>
      <c r="ALY2938"/>
      <c r="ALZ2938"/>
      <c r="AMA2938"/>
      <c r="AMB2938"/>
      <c r="AMC2938"/>
      <c r="AMD2938"/>
      <c r="AME2938"/>
      <c r="AMF2938"/>
      <c r="AMG2938"/>
      <c r="AMH2938"/>
      <c r="AMI2938"/>
      <c r="AMJ2938"/>
      <c r="AMK2938"/>
      <c r="AML2938"/>
      <c r="AMM2938"/>
      <c r="AMN2938"/>
      <c r="AMO2938"/>
      <c r="AMP2938"/>
      <c r="AMQ2938"/>
      <c r="AMR2938"/>
      <c r="AMS2938"/>
      <c r="AMT2938"/>
      <c r="AMU2938"/>
      <c r="AMV2938"/>
      <c r="AMW2938"/>
      <c r="AMX2938"/>
      <c r="AMY2938"/>
      <c r="AMZ2938"/>
      <c r="ANA2938"/>
      <c r="ANB2938"/>
      <c r="ANC2938"/>
      <c r="AND2938"/>
      <c r="ANE2938"/>
      <c r="ANF2938"/>
      <c r="ANG2938"/>
      <c r="ANH2938"/>
      <c r="ANI2938"/>
      <c r="ANJ2938"/>
      <c r="ANK2938"/>
      <c r="ANL2938"/>
      <c r="ANM2938"/>
      <c r="ANN2938"/>
      <c r="ANO2938"/>
      <c r="ANP2938"/>
      <c r="ANQ2938"/>
      <c r="ANR2938"/>
      <c r="ANS2938"/>
      <c r="ANT2938"/>
      <c r="ANU2938"/>
      <c r="ANV2938"/>
      <c r="ANW2938"/>
      <c r="ANX2938"/>
      <c r="ANY2938"/>
      <c r="ANZ2938"/>
      <c r="AOA2938"/>
      <c r="AOB2938"/>
      <c r="AOC2938"/>
      <c r="AOD2938"/>
      <c r="AOE2938"/>
      <c r="AOF2938"/>
      <c r="AOG2938"/>
      <c r="AOH2938"/>
      <c r="AOI2938"/>
      <c r="AOJ2938"/>
      <c r="AOK2938"/>
      <c r="AOL2938"/>
      <c r="AOM2938"/>
      <c r="AON2938"/>
      <c r="AOO2938"/>
      <c r="AOP2938"/>
      <c r="AOQ2938"/>
      <c r="AOR2938"/>
      <c r="AOS2938"/>
      <c r="AOT2938"/>
      <c r="AOU2938"/>
      <c r="AOV2938"/>
      <c r="AOW2938"/>
      <c r="AOX2938"/>
      <c r="AOY2938"/>
      <c r="AOZ2938"/>
      <c r="APA2938"/>
      <c r="APB2938"/>
      <c r="APC2938"/>
      <c r="APD2938"/>
      <c r="APE2938"/>
      <c r="APF2938"/>
      <c r="APG2938"/>
      <c r="APH2938"/>
      <c r="API2938"/>
      <c r="APJ2938"/>
      <c r="APK2938"/>
      <c r="APL2938"/>
      <c r="APM2938"/>
      <c r="APN2938"/>
      <c r="APO2938"/>
      <c r="APP2938"/>
      <c r="APQ2938"/>
      <c r="APR2938"/>
      <c r="APS2938"/>
      <c r="APT2938"/>
      <c r="APU2938"/>
      <c r="APV2938"/>
      <c r="APW2938"/>
      <c r="APX2938"/>
      <c r="APY2938"/>
      <c r="APZ2938"/>
      <c r="AQA2938"/>
      <c r="AQB2938"/>
      <c r="AQC2938"/>
      <c r="AQD2938"/>
      <c r="AQE2938"/>
      <c r="AQF2938"/>
      <c r="AQG2938"/>
      <c r="AQH2938"/>
      <c r="AQI2938"/>
      <c r="AQJ2938"/>
      <c r="AQK2938"/>
      <c r="AQL2938"/>
      <c r="AQM2938"/>
      <c r="AQN2938"/>
      <c r="AQO2938"/>
      <c r="AQP2938"/>
      <c r="AQQ2938"/>
      <c r="AQR2938"/>
      <c r="AQS2938"/>
      <c r="AQT2938"/>
      <c r="AQU2938"/>
      <c r="AQV2938"/>
      <c r="AQW2938"/>
      <c r="AQX2938"/>
      <c r="AQY2938"/>
      <c r="AQZ2938"/>
      <c r="ARA2938"/>
      <c r="ARB2938"/>
      <c r="ARC2938"/>
      <c r="ARD2938"/>
      <c r="ARE2938"/>
      <c r="ARF2938"/>
      <c r="ARG2938"/>
      <c r="ARH2938"/>
      <c r="ARI2938"/>
      <c r="ARJ2938"/>
      <c r="ARK2938"/>
      <c r="ARL2938"/>
      <c r="ARM2938"/>
      <c r="ARN2938"/>
      <c r="ARO2938"/>
      <c r="ARP2938"/>
      <c r="ARQ2938"/>
      <c r="ARR2938"/>
      <c r="ARS2938"/>
      <c r="ART2938"/>
      <c r="ARU2938"/>
      <c r="ARV2938"/>
      <c r="ARW2938"/>
      <c r="ARX2938"/>
      <c r="ARY2938"/>
      <c r="ARZ2938"/>
      <c r="ASA2938"/>
      <c r="ASB2938"/>
      <c r="ASC2938"/>
      <c r="ASD2938"/>
      <c r="ASE2938"/>
      <c r="ASF2938"/>
      <c r="ASG2938"/>
      <c r="ASH2938"/>
      <c r="ASI2938"/>
      <c r="ASJ2938"/>
      <c r="ASK2938"/>
      <c r="ASL2938"/>
      <c r="ASM2938"/>
      <c r="ASN2938"/>
      <c r="ASO2938"/>
      <c r="ASP2938"/>
      <c r="ASQ2938"/>
      <c r="ASR2938"/>
      <c r="ASS2938"/>
      <c r="AST2938"/>
      <c r="ASU2938"/>
      <c r="ASV2938"/>
      <c r="ASW2938"/>
      <c r="ASX2938"/>
      <c r="ASY2938"/>
      <c r="ASZ2938"/>
      <c r="ATA2938"/>
      <c r="ATB2938"/>
      <c r="ATC2938"/>
      <c r="ATD2938"/>
      <c r="ATE2938"/>
      <c r="ATF2938"/>
      <c r="ATG2938"/>
      <c r="ATH2938"/>
      <c r="ATI2938"/>
      <c r="ATJ2938"/>
      <c r="ATK2938"/>
      <c r="ATL2938"/>
      <c r="ATM2938"/>
      <c r="ATN2938"/>
      <c r="ATO2938"/>
      <c r="ATP2938"/>
      <c r="ATQ2938"/>
      <c r="ATR2938"/>
      <c r="ATS2938"/>
      <c r="ATT2938"/>
      <c r="ATU2938"/>
      <c r="ATV2938"/>
      <c r="ATW2938"/>
      <c r="ATX2938"/>
      <c r="ATY2938"/>
      <c r="ATZ2938"/>
      <c r="AUA2938"/>
      <c r="AUB2938"/>
      <c r="AUC2938"/>
      <c r="AUD2938"/>
      <c r="AUE2938"/>
      <c r="AUF2938"/>
      <c r="AUG2938"/>
      <c r="AUH2938"/>
      <c r="AUI2938"/>
      <c r="AUJ2938"/>
      <c r="AUK2938"/>
      <c r="AUL2938"/>
      <c r="AUM2938"/>
      <c r="AUN2938"/>
      <c r="AUO2938"/>
      <c r="AUP2938"/>
      <c r="AUQ2938"/>
      <c r="AUR2938"/>
      <c r="AUS2938"/>
      <c r="AUT2938"/>
      <c r="AUU2938"/>
      <c r="AUV2938"/>
      <c r="AUW2938"/>
      <c r="AUX2938"/>
      <c r="AUY2938"/>
      <c r="AUZ2938"/>
      <c r="AVA2938"/>
      <c r="AVB2938"/>
      <c r="AVC2938"/>
      <c r="AVD2938"/>
      <c r="AVE2938"/>
      <c r="AVF2938"/>
      <c r="AVG2938"/>
      <c r="AVH2938"/>
      <c r="AVI2938"/>
      <c r="AVJ2938"/>
      <c r="AVK2938"/>
      <c r="AVL2938"/>
      <c r="AVM2938"/>
      <c r="AVN2938"/>
      <c r="AVO2938"/>
      <c r="AVP2938"/>
      <c r="AVQ2938"/>
      <c r="AVR2938"/>
      <c r="AVS2938"/>
      <c r="AVT2938"/>
      <c r="AVU2938"/>
      <c r="AVV2938"/>
      <c r="AVW2938"/>
      <c r="AVX2938"/>
      <c r="AVY2938"/>
      <c r="AVZ2938"/>
      <c r="AWA2938"/>
      <c r="AWB2938"/>
      <c r="AWC2938"/>
      <c r="AWD2938"/>
      <c r="AWE2938"/>
      <c r="AWF2938"/>
      <c r="AWG2938"/>
      <c r="AWH2938"/>
      <c r="AWI2938"/>
      <c r="AWJ2938"/>
      <c r="AWK2938"/>
      <c r="AWL2938"/>
      <c r="AWM2938"/>
      <c r="AWN2938"/>
      <c r="AWO2938"/>
      <c r="AWP2938"/>
      <c r="AWQ2938"/>
      <c r="AWR2938"/>
      <c r="AWS2938"/>
      <c r="AWT2938"/>
      <c r="AWU2938"/>
      <c r="AWV2938"/>
      <c r="AWW2938"/>
      <c r="AWX2938"/>
      <c r="AWY2938"/>
      <c r="AWZ2938"/>
      <c r="AXA2938"/>
      <c r="AXB2938"/>
      <c r="AXC2938"/>
      <c r="AXD2938"/>
      <c r="AXE2938"/>
      <c r="AXF2938"/>
      <c r="AXG2938"/>
      <c r="AXH2938"/>
      <c r="AXI2938"/>
      <c r="AXJ2938"/>
      <c r="AXK2938"/>
      <c r="AXL2938"/>
      <c r="AXM2938"/>
      <c r="AXN2938"/>
      <c r="AXO2938"/>
      <c r="AXP2938"/>
      <c r="AXQ2938"/>
      <c r="AXR2938"/>
      <c r="AXS2938"/>
      <c r="AXT2938"/>
      <c r="AXU2938"/>
      <c r="AXV2938"/>
      <c r="AXW2938"/>
      <c r="AXX2938"/>
      <c r="AXY2938"/>
      <c r="AXZ2938"/>
      <c r="AYA2938"/>
      <c r="AYB2938"/>
      <c r="AYC2938"/>
      <c r="AYD2938"/>
      <c r="AYE2938"/>
      <c r="AYF2938"/>
      <c r="AYG2938"/>
      <c r="AYH2938"/>
      <c r="AYI2938"/>
      <c r="AYJ2938"/>
      <c r="AYK2938"/>
      <c r="AYL2938"/>
      <c r="AYM2938"/>
      <c r="AYN2938"/>
      <c r="AYO2938"/>
      <c r="AYP2938"/>
      <c r="AYQ2938"/>
      <c r="AYR2938"/>
      <c r="AYS2938"/>
      <c r="AYT2938"/>
      <c r="AYU2938"/>
      <c r="AYV2938"/>
      <c r="AYW2938"/>
      <c r="AYX2938"/>
      <c r="AYY2938"/>
      <c r="AYZ2938"/>
      <c r="AZA2938"/>
      <c r="AZB2938"/>
      <c r="AZC2938"/>
      <c r="AZD2938"/>
      <c r="AZE2938"/>
      <c r="AZF2938"/>
      <c r="AZG2938"/>
      <c r="AZH2938"/>
      <c r="AZI2938"/>
      <c r="AZJ2938"/>
      <c r="AZK2938"/>
      <c r="AZL2938"/>
      <c r="AZM2938"/>
      <c r="AZN2938"/>
      <c r="AZO2938"/>
      <c r="AZP2938"/>
      <c r="AZQ2938"/>
      <c r="AZR2938"/>
      <c r="AZS2938"/>
      <c r="AZT2938"/>
      <c r="AZU2938"/>
      <c r="AZV2938"/>
      <c r="AZW2938"/>
      <c r="AZX2938"/>
      <c r="AZY2938"/>
      <c r="AZZ2938"/>
      <c r="BAA2938"/>
      <c r="BAB2938"/>
      <c r="BAC2938"/>
      <c r="BAD2938"/>
      <c r="BAE2938"/>
      <c r="BAF2938"/>
      <c r="BAG2938"/>
      <c r="BAH2938"/>
      <c r="BAI2938"/>
      <c r="BAJ2938"/>
      <c r="BAK2938"/>
      <c r="BAL2938"/>
      <c r="BAM2938"/>
      <c r="BAN2938"/>
      <c r="BAO2938"/>
      <c r="BAP2938"/>
      <c r="BAQ2938"/>
      <c r="BAR2938"/>
      <c r="BAS2938"/>
      <c r="BAT2938"/>
      <c r="BAU2938"/>
      <c r="BAV2938"/>
      <c r="BAW2938"/>
      <c r="BAX2938"/>
      <c r="BAY2938"/>
      <c r="BAZ2938"/>
      <c r="BBA2938"/>
      <c r="BBB2938"/>
      <c r="BBC2938"/>
      <c r="BBD2938"/>
      <c r="BBE2938"/>
      <c r="BBF2938"/>
      <c r="BBG2938"/>
      <c r="BBH2938"/>
      <c r="BBI2938"/>
      <c r="BBJ2938"/>
      <c r="BBK2938"/>
      <c r="BBL2938"/>
      <c r="BBM2938"/>
      <c r="BBN2938"/>
      <c r="BBO2938"/>
      <c r="BBP2938"/>
      <c r="BBQ2938"/>
      <c r="BBR2938"/>
      <c r="BBS2938"/>
      <c r="BBT2938"/>
      <c r="BBU2938"/>
      <c r="BBV2938"/>
      <c r="BBW2938"/>
      <c r="BBX2938"/>
      <c r="BBY2938"/>
      <c r="BBZ2938"/>
      <c r="BCA2938"/>
      <c r="BCB2938"/>
      <c r="BCC2938"/>
      <c r="BCD2938"/>
      <c r="BCE2938"/>
      <c r="BCF2938"/>
      <c r="BCG2938"/>
      <c r="BCH2938"/>
      <c r="BCI2938"/>
      <c r="BCJ2938"/>
      <c r="BCK2938"/>
      <c r="BCL2938"/>
      <c r="BCM2938"/>
      <c r="BCN2938"/>
      <c r="BCO2938"/>
      <c r="BCP2938"/>
      <c r="BCQ2938"/>
      <c r="BCR2938"/>
      <c r="BCS2938"/>
      <c r="BCT2938"/>
      <c r="BCU2938"/>
      <c r="BCV2938"/>
      <c r="BCW2938"/>
      <c r="BCX2938"/>
      <c r="BCY2938"/>
      <c r="BCZ2938"/>
      <c r="BDA2938"/>
      <c r="BDB2938"/>
      <c r="BDC2938"/>
      <c r="BDD2938"/>
      <c r="BDE2938"/>
      <c r="BDF2938"/>
      <c r="BDG2938"/>
      <c r="BDH2938"/>
      <c r="BDI2938"/>
      <c r="BDJ2938"/>
      <c r="BDK2938"/>
      <c r="BDL2938"/>
      <c r="BDM2938"/>
      <c r="BDN2938"/>
      <c r="BDO2938"/>
      <c r="BDP2938"/>
      <c r="BDQ2938"/>
      <c r="BDR2938"/>
      <c r="BDS2938"/>
      <c r="BDT2938"/>
      <c r="BDU2938"/>
      <c r="BDV2938"/>
      <c r="BDW2938"/>
      <c r="BDX2938"/>
      <c r="BDY2938"/>
      <c r="BDZ2938"/>
      <c r="BEA2938"/>
      <c r="BEB2938"/>
      <c r="BEC2938"/>
      <c r="BED2938"/>
      <c r="BEE2938"/>
      <c r="BEF2938"/>
      <c r="BEG2938"/>
      <c r="BEH2938"/>
      <c r="BEI2938"/>
      <c r="BEJ2938"/>
      <c r="BEK2938"/>
      <c r="BEL2938"/>
      <c r="BEM2938"/>
      <c r="BEN2938"/>
      <c r="BEO2938"/>
      <c r="BEP2938"/>
      <c r="BEQ2938"/>
      <c r="BER2938"/>
      <c r="BES2938"/>
      <c r="BET2938"/>
      <c r="BEU2938"/>
      <c r="BEV2938"/>
      <c r="BEW2938"/>
      <c r="BEX2938"/>
      <c r="BEY2938"/>
      <c r="BEZ2938"/>
      <c r="BFA2938"/>
      <c r="BFB2938"/>
      <c r="BFC2938"/>
      <c r="BFD2938"/>
      <c r="BFE2938"/>
      <c r="BFF2938"/>
      <c r="BFG2938"/>
      <c r="BFH2938"/>
      <c r="BFI2938"/>
      <c r="BFJ2938"/>
      <c r="BFK2938"/>
      <c r="BFL2938"/>
      <c r="BFM2938"/>
      <c r="BFN2938"/>
      <c r="BFO2938"/>
      <c r="BFP2938"/>
      <c r="BFQ2938"/>
      <c r="BFR2938"/>
      <c r="BFS2938"/>
      <c r="BFT2938"/>
      <c r="BFU2938"/>
      <c r="BFV2938"/>
      <c r="BFW2938"/>
      <c r="BFX2938"/>
      <c r="BFY2938"/>
      <c r="BFZ2938"/>
      <c r="BGA2938"/>
      <c r="BGB2938"/>
      <c r="BGC2938"/>
      <c r="BGD2938"/>
      <c r="BGE2938"/>
      <c r="BGF2938"/>
      <c r="BGG2938"/>
      <c r="BGH2938"/>
      <c r="BGI2938"/>
      <c r="BGJ2938"/>
      <c r="BGK2938"/>
      <c r="BGL2938"/>
      <c r="BGM2938"/>
      <c r="BGN2938"/>
      <c r="BGO2938"/>
      <c r="BGP2938"/>
      <c r="BGQ2938"/>
      <c r="BGR2938"/>
      <c r="BGS2938"/>
      <c r="BGT2938"/>
      <c r="BGU2938"/>
      <c r="BGV2938"/>
      <c r="BGW2938"/>
      <c r="BGX2938"/>
      <c r="BGY2938"/>
      <c r="BGZ2938"/>
      <c r="BHA2938"/>
      <c r="BHB2938"/>
      <c r="BHC2938"/>
      <c r="BHD2938"/>
      <c r="BHE2938"/>
      <c r="BHF2938"/>
      <c r="BHG2938"/>
      <c r="BHH2938"/>
      <c r="BHI2938"/>
      <c r="BHJ2938"/>
      <c r="BHK2938"/>
      <c r="BHL2938"/>
      <c r="BHM2938"/>
      <c r="BHN2938"/>
      <c r="BHO2938"/>
      <c r="BHP2938"/>
      <c r="BHQ2938"/>
      <c r="BHR2938"/>
      <c r="BHS2938"/>
      <c r="BHT2938"/>
      <c r="BHU2938"/>
      <c r="BHV2938"/>
      <c r="BHW2938"/>
      <c r="BHX2938"/>
      <c r="BHY2938"/>
      <c r="BHZ2938"/>
      <c r="BIA2938"/>
      <c r="BIB2938"/>
      <c r="BIC2938"/>
      <c r="BID2938"/>
      <c r="BIE2938"/>
      <c r="BIF2938"/>
      <c r="BIG2938"/>
      <c r="BIH2938"/>
      <c r="BII2938"/>
      <c r="BIJ2938"/>
      <c r="BIK2938"/>
      <c r="BIL2938"/>
      <c r="BIM2938"/>
      <c r="BIN2938"/>
      <c r="BIO2938"/>
      <c r="BIP2938"/>
      <c r="BIQ2938"/>
      <c r="BIR2938"/>
      <c r="BIS2938"/>
      <c r="BIT2938"/>
      <c r="BIU2938"/>
      <c r="BIV2938"/>
      <c r="BIW2938"/>
      <c r="BIX2938"/>
      <c r="BIY2938"/>
      <c r="BIZ2938"/>
      <c r="BJA2938"/>
      <c r="BJB2938"/>
      <c r="BJC2938"/>
      <c r="BJD2938"/>
      <c r="BJE2938"/>
      <c r="BJF2938"/>
      <c r="BJG2938"/>
      <c r="BJH2938"/>
      <c r="BJI2938"/>
      <c r="BJJ2938"/>
      <c r="BJK2938"/>
      <c r="BJL2938"/>
      <c r="BJM2938"/>
      <c r="BJN2938"/>
      <c r="BJO2938"/>
      <c r="BJP2938"/>
      <c r="BJQ2938"/>
      <c r="BJR2938"/>
      <c r="BJS2938"/>
      <c r="BJT2938"/>
      <c r="BJU2938"/>
      <c r="BJV2938"/>
      <c r="BJW2938"/>
      <c r="BJX2938"/>
      <c r="BJY2938"/>
      <c r="BJZ2938"/>
      <c r="BKA2938"/>
      <c r="BKB2938"/>
      <c r="BKC2938"/>
      <c r="BKD2938"/>
      <c r="BKE2938"/>
      <c r="BKF2938"/>
      <c r="BKG2938"/>
      <c r="BKH2938"/>
      <c r="BKI2938"/>
      <c r="BKJ2938"/>
      <c r="BKK2938"/>
      <c r="BKL2938"/>
      <c r="BKM2938"/>
      <c r="BKN2938"/>
      <c r="BKO2938"/>
      <c r="BKP2938"/>
      <c r="BKQ2938"/>
      <c r="BKR2938"/>
      <c r="BKS2938"/>
      <c r="BKT2938"/>
      <c r="BKU2938"/>
      <c r="BKV2938"/>
      <c r="BKW2938"/>
      <c r="BKX2938"/>
      <c r="BKY2938"/>
      <c r="BKZ2938"/>
      <c r="BLA2938"/>
      <c r="BLB2938"/>
      <c r="BLC2938"/>
      <c r="BLD2938"/>
      <c r="BLE2938"/>
      <c r="BLF2938"/>
      <c r="BLG2938"/>
      <c r="BLH2938"/>
      <c r="BLI2938"/>
      <c r="BLJ2938"/>
      <c r="BLK2938"/>
      <c r="BLL2938"/>
      <c r="BLM2938"/>
      <c r="BLN2938"/>
      <c r="BLO2938"/>
      <c r="BLP2938"/>
      <c r="BLQ2938"/>
      <c r="BLR2938"/>
      <c r="BLS2938"/>
      <c r="BLT2938"/>
      <c r="BLU2938"/>
      <c r="BLV2938"/>
      <c r="BLW2938"/>
      <c r="BLX2938"/>
      <c r="BLY2938"/>
      <c r="BLZ2938"/>
      <c r="BMA2938"/>
      <c r="BMB2938"/>
      <c r="BMC2938"/>
      <c r="BMD2938"/>
      <c r="BME2938"/>
      <c r="BMF2938"/>
      <c r="BMG2938"/>
      <c r="BMH2938"/>
      <c r="BMI2938"/>
      <c r="BMJ2938"/>
      <c r="BMK2938"/>
      <c r="BML2938"/>
      <c r="BMM2938"/>
      <c r="BMN2938"/>
      <c r="BMO2938"/>
      <c r="BMP2938"/>
      <c r="BMQ2938"/>
      <c r="BMR2938"/>
      <c r="BMS2938"/>
      <c r="BMT2938"/>
      <c r="BMU2938"/>
      <c r="BMV2938"/>
      <c r="BMW2938"/>
      <c r="BMX2938"/>
      <c r="BMY2938"/>
      <c r="BMZ2938"/>
      <c r="BNA2938"/>
      <c r="BNB2938"/>
      <c r="BNC2938"/>
      <c r="BND2938"/>
      <c r="BNE2938"/>
      <c r="BNF2938"/>
      <c r="BNG2938"/>
      <c r="BNH2938"/>
      <c r="BNI2938"/>
      <c r="BNJ2938"/>
      <c r="BNK2938"/>
      <c r="BNL2938"/>
      <c r="BNM2938"/>
      <c r="BNN2938"/>
      <c r="BNO2938"/>
      <c r="BNP2938"/>
      <c r="BNQ2938"/>
      <c r="BNR2938"/>
      <c r="BNS2938"/>
      <c r="BNT2938"/>
      <c r="BNU2938"/>
      <c r="BNV2938"/>
      <c r="BNW2938"/>
      <c r="BNX2938"/>
      <c r="BNY2938"/>
      <c r="BNZ2938"/>
      <c r="BOA2938"/>
      <c r="BOB2938"/>
      <c r="BOC2938"/>
      <c r="BOD2938"/>
      <c r="BOE2938"/>
      <c r="BOF2938"/>
      <c r="BOG2938"/>
      <c r="BOH2938"/>
      <c r="BOI2938"/>
      <c r="BOJ2938"/>
      <c r="BOK2938"/>
      <c r="BOL2938"/>
      <c r="BOM2938"/>
      <c r="BON2938"/>
      <c r="BOO2938"/>
      <c r="BOP2938"/>
      <c r="BOQ2938"/>
      <c r="BOR2938"/>
      <c r="BOS2938"/>
      <c r="BOT2938"/>
      <c r="BOU2938"/>
      <c r="BOV2938"/>
      <c r="BOW2938"/>
      <c r="BOX2938"/>
      <c r="BOY2938"/>
      <c r="BOZ2938"/>
      <c r="BPA2938"/>
      <c r="BPB2938"/>
      <c r="BPC2938"/>
      <c r="BPD2938"/>
      <c r="BPE2938"/>
      <c r="BPF2938"/>
      <c r="BPG2938"/>
      <c r="BPH2938"/>
      <c r="BPI2938"/>
      <c r="BPJ2938"/>
      <c r="BPK2938"/>
      <c r="BPL2938"/>
      <c r="BPM2938"/>
      <c r="BPN2938"/>
      <c r="BPO2938"/>
      <c r="BPP2938"/>
      <c r="BPQ2938"/>
      <c r="BPR2938"/>
      <c r="BPS2938"/>
      <c r="BPT2938"/>
      <c r="BPU2938"/>
      <c r="BPV2938"/>
      <c r="BPW2938"/>
      <c r="BPX2938"/>
      <c r="BPY2938"/>
      <c r="BPZ2938"/>
      <c r="BQA2938"/>
      <c r="BQB2938"/>
      <c r="BQC2938"/>
      <c r="BQD2938"/>
      <c r="BQE2938"/>
      <c r="BQF2938"/>
      <c r="BQG2938"/>
      <c r="BQH2938"/>
      <c r="BQI2938"/>
      <c r="BQJ2938"/>
      <c r="BQK2938"/>
      <c r="BQL2938"/>
      <c r="BQM2938"/>
      <c r="BQN2938"/>
      <c r="BQO2938"/>
      <c r="BQP2938"/>
      <c r="BQQ2938"/>
      <c r="BQR2938"/>
      <c r="BQS2938"/>
      <c r="BQT2938"/>
      <c r="BQU2938"/>
      <c r="BQV2938"/>
      <c r="BQW2938"/>
      <c r="BQX2938"/>
      <c r="BQY2938"/>
      <c r="BQZ2938"/>
      <c r="BRA2938"/>
      <c r="BRB2938"/>
      <c r="BRC2938"/>
      <c r="BRD2938"/>
      <c r="BRE2938"/>
      <c r="BRF2938"/>
      <c r="BRG2938"/>
      <c r="BRH2938"/>
      <c r="BRI2938"/>
      <c r="BRJ2938"/>
      <c r="BRK2938"/>
      <c r="BRL2938"/>
      <c r="BRM2938"/>
      <c r="BRN2938"/>
      <c r="BRO2938"/>
      <c r="BRP2938"/>
      <c r="BRQ2938"/>
      <c r="BRR2938"/>
      <c r="BRS2938"/>
      <c r="BRT2938"/>
      <c r="BRU2938"/>
      <c r="BRV2938"/>
      <c r="BRW2938"/>
      <c r="BRX2938"/>
      <c r="BRY2938"/>
      <c r="BRZ2938"/>
      <c r="BSA2938"/>
      <c r="BSB2938"/>
      <c r="BSC2938"/>
      <c r="BSD2938"/>
      <c r="BSE2938"/>
      <c r="BSF2938"/>
      <c r="BSG2938"/>
      <c r="BSH2938"/>
      <c r="BSI2938"/>
      <c r="BSJ2938"/>
      <c r="BSK2938"/>
      <c r="BSL2938"/>
      <c r="BSM2938"/>
      <c r="BSN2938"/>
      <c r="BSO2938"/>
      <c r="BSP2938"/>
      <c r="BSQ2938"/>
      <c r="BSR2938"/>
      <c r="BSS2938"/>
      <c r="BST2938"/>
      <c r="BSU2938"/>
      <c r="BSV2938"/>
      <c r="BSW2938"/>
      <c r="BSX2938"/>
      <c r="BSY2938"/>
      <c r="BSZ2938"/>
      <c r="BTA2938"/>
      <c r="BTB2938"/>
      <c r="BTC2938"/>
      <c r="BTD2938"/>
      <c r="BTE2938"/>
      <c r="BTF2938"/>
      <c r="BTG2938"/>
      <c r="BTH2938"/>
      <c r="BTI2938"/>
      <c r="BTJ2938"/>
      <c r="BTK2938"/>
      <c r="BTL2938"/>
      <c r="BTM2938"/>
      <c r="BTN2938"/>
      <c r="BTO2938"/>
      <c r="BTP2938"/>
      <c r="BTQ2938"/>
      <c r="BTR2938"/>
      <c r="BTS2938"/>
      <c r="BTT2938"/>
      <c r="BTU2938"/>
      <c r="BTV2938"/>
      <c r="BTW2938"/>
      <c r="BTX2938"/>
      <c r="BTY2938"/>
      <c r="BTZ2938"/>
      <c r="BUA2938"/>
      <c r="BUB2938"/>
      <c r="BUC2938"/>
      <c r="BUD2938"/>
      <c r="BUE2938"/>
      <c r="BUF2938"/>
      <c r="BUG2938"/>
      <c r="BUH2938"/>
      <c r="BUI2938"/>
      <c r="BUJ2938"/>
      <c r="BUK2938"/>
      <c r="BUL2938"/>
      <c r="BUM2938"/>
      <c r="BUN2938"/>
      <c r="BUO2938"/>
      <c r="BUP2938"/>
      <c r="BUQ2938"/>
      <c r="BUR2938"/>
      <c r="BUS2938"/>
      <c r="BUT2938"/>
      <c r="BUU2938"/>
      <c r="BUV2938"/>
      <c r="BUW2938"/>
      <c r="BUX2938"/>
      <c r="BUY2938"/>
      <c r="BUZ2938"/>
      <c r="BVA2938"/>
      <c r="BVB2938"/>
      <c r="BVC2938"/>
      <c r="BVD2938"/>
      <c r="BVE2938"/>
      <c r="BVF2938"/>
      <c r="BVG2938"/>
      <c r="BVH2938"/>
      <c r="BVI2938"/>
      <c r="BVJ2938"/>
      <c r="BVK2938"/>
      <c r="BVL2938"/>
      <c r="BVM2938"/>
      <c r="BVN2938"/>
      <c r="BVO2938"/>
      <c r="BVP2938"/>
      <c r="BVQ2938"/>
      <c r="BVR2938"/>
      <c r="BVS2938"/>
      <c r="BVT2938"/>
      <c r="BVU2938"/>
      <c r="BVV2938"/>
      <c r="BVW2938"/>
      <c r="BVX2938"/>
      <c r="BVY2938"/>
      <c r="BVZ2938"/>
      <c r="BWA2938"/>
      <c r="BWB2938"/>
      <c r="BWC2938"/>
      <c r="BWD2938"/>
      <c r="BWE2938"/>
      <c r="BWF2938"/>
      <c r="BWG2938"/>
      <c r="BWH2938"/>
      <c r="BWI2938"/>
      <c r="BWJ2938"/>
      <c r="BWK2938"/>
      <c r="BWL2938"/>
      <c r="BWM2938"/>
      <c r="BWN2938"/>
      <c r="BWO2938"/>
      <c r="BWP2938"/>
      <c r="BWQ2938"/>
      <c r="BWR2938"/>
      <c r="BWS2938"/>
      <c r="BWT2938"/>
      <c r="BWU2938"/>
      <c r="BWV2938"/>
      <c r="BWW2938"/>
      <c r="BWX2938"/>
      <c r="BWY2938"/>
      <c r="BWZ2938"/>
      <c r="BXA2938"/>
      <c r="BXB2938"/>
      <c r="BXC2938"/>
      <c r="BXD2938"/>
      <c r="BXE2938"/>
      <c r="BXF2938"/>
      <c r="BXG2938"/>
      <c r="BXH2938"/>
      <c r="BXI2938"/>
      <c r="BXJ2938"/>
      <c r="BXK2938"/>
      <c r="BXL2938"/>
      <c r="BXM2938"/>
      <c r="BXN2938"/>
      <c r="BXO2938"/>
      <c r="BXP2938"/>
      <c r="BXQ2938"/>
      <c r="BXR2938"/>
      <c r="BXS2938"/>
      <c r="BXT2938"/>
      <c r="BXU2938"/>
      <c r="BXV2938"/>
      <c r="BXW2938"/>
      <c r="BXX2938"/>
      <c r="BXY2938"/>
      <c r="BXZ2938"/>
      <c r="BYA2938"/>
      <c r="BYB2938"/>
      <c r="BYC2938"/>
      <c r="BYD2938"/>
      <c r="BYE2938"/>
      <c r="BYF2938"/>
      <c r="BYG2938"/>
      <c r="BYH2938"/>
      <c r="BYI2938"/>
      <c r="BYJ2938"/>
      <c r="BYK2938"/>
      <c r="BYL2938"/>
      <c r="BYM2938"/>
      <c r="BYN2938"/>
      <c r="BYO2938"/>
      <c r="BYP2938"/>
      <c r="BYQ2938"/>
      <c r="BYR2938"/>
      <c r="BYS2938"/>
      <c r="BYT2938"/>
      <c r="BYU2938"/>
      <c r="BYV2938"/>
      <c r="BYW2938"/>
      <c r="BYX2938"/>
      <c r="BYY2938"/>
      <c r="BYZ2938"/>
      <c r="BZA2938"/>
      <c r="BZB2938"/>
      <c r="BZC2938"/>
      <c r="BZD2938"/>
      <c r="BZE2938"/>
      <c r="BZF2938"/>
      <c r="BZG2938"/>
      <c r="BZH2938"/>
      <c r="BZI2938"/>
      <c r="BZJ2938"/>
      <c r="BZK2938"/>
      <c r="BZL2938"/>
      <c r="BZM2938"/>
      <c r="BZN2938"/>
      <c r="BZO2938"/>
      <c r="BZP2938"/>
      <c r="BZQ2938"/>
      <c r="BZR2938"/>
      <c r="BZS2938"/>
      <c r="BZT2938"/>
      <c r="BZU2938"/>
      <c r="BZV2938"/>
      <c r="BZW2938"/>
      <c r="BZX2938"/>
      <c r="BZY2938"/>
      <c r="BZZ2938"/>
      <c r="CAA2938"/>
      <c r="CAB2938"/>
      <c r="CAC2938"/>
      <c r="CAD2938"/>
      <c r="CAE2938"/>
      <c r="CAF2938"/>
      <c r="CAG2938"/>
      <c r="CAH2938"/>
      <c r="CAI2938"/>
      <c r="CAJ2938"/>
      <c r="CAK2938"/>
      <c r="CAL2938"/>
      <c r="CAM2938"/>
      <c r="CAN2938"/>
      <c r="CAO2938"/>
      <c r="CAP2938"/>
      <c r="CAQ2938"/>
      <c r="CAR2938"/>
      <c r="CAS2938"/>
      <c r="CAT2938"/>
      <c r="CAU2938"/>
      <c r="CAV2938"/>
      <c r="CAW2938"/>
      <c r="CAX2938"/>
      <c r="CAY2938"/>
      <c r="CAZ2938"/>
      <c r="CBA2938"/>
      <c r="CBB2938"/>
      <c r="CBC2938"/>
      <c r="CBD2938"/>
      <c r="CBE2938"/>
      <c r="CBF2938"/>
      <c r="CBG2938"/>
      <c r="CBH2938"/>
      <c r="CBI2938"/>
      <c r="CBJ2938"/>
      <c r="CBK2938"/>
      <c r="CBL2938"/>
      <c r="CBM2938"/>
      <c r="CBN2938"/>
      <c r="CBO2938"/>
      <c r="CBP2938"/>
      <c r="CBQ2938"/>
      <c r="CBR2938"/>
      <c r="CBS2938"/>
      <c r="CBT2938"/>
      <c r="CBU2938"/>
      <c r="CBV2938"/>
      <c r="CBW2938"/>
      <c r="CBX2938"/>
      <c r="CBY2938"/>
      <c r="CBZ2938"/>
      <c r="CCA2938"/>
      <c r="CCB2938"/>
      <c r="CCC2938"/>
      <c r="CCD2938"/>
      <c r="CCE2938"/>
      <c r="CCF2938"/>
      <c r="CCG2938"/>
      <c r="CCH2938"/>
      <c r="CCI2938"/>
      <c r="CCJ2938"/>
      <c r="CCK2938"/>
      <c r="CCL2938"/>
      <c r="CCM2938"/>
      <c r="CCN2938"/>
      <c r="CCO2938"/>
      <c r="CCP2938"/>
      <c r="CCQ2938"/>
      <c r="CCR2938"/>
      <c r="CCS2938"/>
      <c r="CCT2938"/>
      <c r="CCU2938"/>
      <c r="CCV2938"/>
      <c r="CCW2938"/>
      <c r="CCX2938"/>
      <c r="CCY2938"/>
      <c r="CCZ2938"/>
      <c r="CDA2938"/>
      <c r="CDB2938"/>
      <c r="CDC2938"/>
      <c r="CDD2938"/>
      <c r="CDE2938"/>
      <c r="CDF2938"/>
      <c r="CDG2938"/>
      <c r="CDH2938"/>
      <c r="CDI2938"/>
      <c r="CDJ2938"/>
      <c r="CDK2938"/>
      <c r="CDL2938"/>
      <c r="CDM2938"/>
      <c r="CDN2938"/>
      <c r="CDO2938"/>
      <c r="CDP2938"/>
      <c r="CDQ2938"/>
      <c r="CDR2938"/>
      <c r="CDS2938"/>
      <c r="CDT2938"/>
      <c r="CDU2938"/>
      <c r="CDV2938"/>
      <c r="CDW2938"/>
      <c r="CDX2938"/>
      <c r="CDY2938"/>
      <c r="CDZ2938"/>
      <c r="CEA2938"/>
      <c r="CEB2938"/>
      <c r="CEC2938"/>
      <c r="CED2938"/>
      <c r="CEE2938"/>
      <c r="CEF2938"/>
      <c r="CEG2938"/>
      <c r="CEH2938"/>
      <c r="CEI2938"/>
      <c r="CEJ2938"/>
      <c r="CEK2938"/>
      <c r="CEL2938"/>
      <c r="CEM2938"/>
      <c r="CEN2938"/>
      <c r="CEO2938"/>
      <c r="CEP2938"/>
      <c r="CEQ2938"/>
      <c r="CER2938"/>
      <c r="CES2938"/>
      <c r="CET2938"/>
      <c r="CEU2938"/>
      <c r="CEV2938"/>
      <c r="CEW2938"/>
      <c r="CEX2938"/>
      <c r="CEY2938"/>
      <c r="CEZ2938"/>
      <c r="CFA2938"/>
      <c r="CFB2938"/>
      <c r="CFC2938"/>
      <c r="CFD2938"/>
      <c r="CFE2938"/>
      <c r="CFF2938"/>
      <c r="CFG2938"/>
      <c r="CFH2938"/>
      <c r="CFI2938"/>
      <c r="CFJ2938"/>
      <c r="CFK2938"/>
      <c r="CFL2938"/>
      <c r="CFM2938"/>
      <c r="CFN2938"/>
      <c r="CFO2938"/>
      <c r="CFP2938"/>
      <c r="CFQ2938"/>
      <c r="CFR2938"/>
      <c r="CFS2938"/>
      <c r="CFT2938"/>
      <c r="CFU2938"/>
      <c r="CFV2938"/>
      <c r="CFW2938"/>
      <c r="CFX2938"/>
      <c r="CFY2938"/>
      <c r="CFZ2938"/>
      <c r="CGA2938"/>
      <c r="CGB2938"/>
      <c r="CGC2938"/>
      <c r="CGD2938"/>
      <c r="CGE2938"/>
      <c r="CGF2938"/>
      <c r="CGG2938"/>
      <c r="CGH2938"/>
      <c r="CGI2938"/>
      <c r="CGJ2938"/>
      <c r="CGK2938"/>
      <c r="CGL2938"/>
      <c r="CGM2938"/>
      <c r="CGN2938"/>
      <c r="CGO2938"/>
      <c r="CGP2938"/>
      <c r="CGQ2938"/>
      <c r="CGR2938"/>
      <c r="CGS2938"/>
      <c r="CGT2938"/>
      <c r="CGU2938"/>
      <c r="CGV2938"/>
      <c r="CGW2938"/>
      <c r="CGX2938"/>
      <c r="CGY2938"/>
      <c r="CGZ2938"/>
      <c r="CHA2938"/>
      <c r="CHB2938"/>
      <c r="CHC2938"/>
      <c r="CHD2938"/>
      <c r="CHE2938"/>
      <c r="CHF2938"/>
      <c r="CHG2938"/>
      <c r="CHH2938"/>
      <c r="CHI2938"/>
      <c r="CHJ2938"/>
      <c r="CHK2938"/>
      <c r="CHL2938"/>
      <c r="CHM2938"/>
      <c r="CHN2938"/>
      <c r="CHO2938"/>
      <c r="CHP2938"/>
      <c r="CHQ2938"/>
      <c r="CHR2938"/>
      <c r="CHS2938"/>
      <c r="CHT2938"/>
      <c r="CHU2938"/>
      <c r="CHV2938"/>
      <c r="CHW2938"/>
      <c r="CHX2938"/>
      <c r="CHY2938"/>
      <c r="CHZ2938"/>
      <c r="CIA2938"/>
      <c r="CIB2938"/>
      <c r="CIC2938"/>
      <c r="CID2938"/>
      <c r="CIE2938"/>
      <c r="CIF2938"/>
      <c r="CIG2938"/>
      <c r="CIH2938"/>
      <c r="CII2938"/>
      <c r="CIJ2938"/>
      <c r="CIK2938"/>
      <c r="CIL2938"/>
      <c r="CIM2938"/>
      <c r="CIN2938"/>
      <c r="CIO2938"/>
      <c r="CIP2938"/>
      <c r="CIQ2938"/>
      <c r="CIR2938"/>
      <c r="CIS2938"/>
      <c r="CIT2938"/>
      <c r="CIU2938"/>
      <c r="CIV2938"/>
      <c r="CIW2938"/>
      <c r="CIX2938"/>
      <c r="CIY2938"/>
      <c r="CIZ2938"/>
      <c r="CJA2938"/>
      <c r="CJB2938"/>
      <c r="CJC2938"/>
      <c r="CJD2938"/>
      <c r="CJE2938"/>
      <c r="CJF2938"/>
      <c r="CJG2938"/>
      <c r="CJH2938"/>
      <c r="CJI2938"/>
      <c r="CJJ2938"/>
      <c r="CJK2938"/>
      <c r="CJL2938"/>
      <c r="CJM2938"/>
      <c r="CJN2938"/>
      <c r="CJO2938"/>
      <c r="CJP2938"/>
      <c r="CJQ2938"/>
      <c r="CJR2938"/>
      <c r="CJS2938"/>
      <c r="CJT2938"/>
      <c r="CJU2938"/>
      <c r="CJV2938"/>
      <c r="CJW2938"/>
      <c r="CJX2938"/>
      <c r="CJY2938"/>
      <c r="CJZ2938"/>
      <c r="CKA2938"/>
      <c r="CKB2938"/>
      <c r="CKC2938"/>
      <c r="CKD2938"/>
      <c r="CKE2938"/>
      <c r="CKF2938"/>
      <c r="CKG2938"/>
      <c r="CKH2938"/>
      <c r="CKI2938"/>
      <c r="CKJ2938"/>
      <c r="CKK2938"/>
      <c r="CKL2938"/>
      <c r="CKM2938"/>
      <c r="CKN2938"/>
      <c r="CKO2938"/>
      <c r="CKP2938"/>
      <c r="CKQ2938"/>
      <c r="CKR2938"/>
      <c r="CKS2938"/>
      <c r="CKT2938"/>
      <c r="CKU2938"/>
      <c r="CKV2938"/>
      <c r="CKW2938"/>
      <c r="CKX2938"/>
      <c r="CKY2938"/>
      <c r="CKZ2938"/>
      <c r="CLA2938"/>
      <c r="CLB2938"/>
      <c r="CLC2938"/>
      <c r="CLD2938"/>
      <c r="CLE2938"/>
      <c r="CLF2938"/>
      <c r="CLG2938"/>
      <c r="CLH2938"/>
      <c r="CLI2938"/>
      <c r="CLJ2938"/>
      <c r="CLK2938"/>
      <c r="CLL2938"/>
      <c r="CLM2938"/>
      <c r="CLN2938"/>
      <c r="CLO2938"/>
      <c r="CLP2938"/>
      <c r="CLQ2938"/>
      <c r="CLR2938"/>
      <c r="CLS2938"/>
      <c r="CLT2938"/>
      <c r="CLU2938"/>
      <c r="CLV2938"/>
      <c r="CLW2938"/>
      <c r="CLX2938"/>
      <c r="CLY2938"/>
      <c r="CLZ2938"/>
      <c r="CMA2938"/>
      <c r="CMB2938"/>
      <c r="CMC2938"/>
      <c r="CMD2938"/>
      <c r="CME2938"/>
      <c r="CMF2938"/>
      <c r="CMG2938"/>
      <c r="CMH2938"/>
      <c r="CMI2938"/>
      <c r="CMJ2938"/>
      <c r="CMK2938"/>
      <c r="CML2938"/>
      <c r="CMM2938"/>
      <c r="CMN2938"/>
      <c r="CMO2938"/>
      <c r="CMP2938"/>
      <c r="CMQ2938"/>
      <c r="CMR2938"/>
      <c r="CMS2938"/>
      <c r="CMT2938"/>
      <c r="CMU2938"/>
      <c r="CMV2938"/>
      <c r="CMW2938"/>
      <c r="CMX2938"/>
      <c r="CMY2938"/>
      <c r="CMZ2938"/>
      <c r="CNA2938"/>
      <c r="CNB2938"/>
      <c r="CNC2938"/>
      <c r="CND2938"/>
      <c r="CNE2938"/>
      <c r="CNF2938"/>
      <c r="CNG2938"/>
      <c r="CNH2938"/>
      <c r="CNI2938"/>
      <c r="CNJ2938"/>
      <c r="CNK2938"/>
      <c r="CNL2938"/>
      <c r="CNM2938"/>
      <c r="CNN2938"/>
      <c r="CNO2938"/>
      <c r="CNP2938"/>
      <c r="CNQ2938"/>
      <c r="CNR2938"/>
      <c r="CNS2938"/>
      <c r="CNT2938"/>
      <c r="CNU2938"/>
      <c r="CNV2938"/>
      <c r="CNW2938"/>
      <c r="CNX2938"/>
      <c r="CNY2938"/>
      <c r="CNZ2938"/>
      <c r="COA2938"/>
      <c r="COB2938"/>
      <c r="COC2938"/>
      <c r="COD2938"/>
      <c r="COE2938"/>
      <c r="COF2938"/>
      <c r="COG2938"/>
      <c r="COH2938"/>
      <c r="COI2938"/>
      <c r="COJ2938"/>
      <c r="COK2938"/>
      <c r="COL2938"/>
      <c r="COM2938"/>
      <c r="CON2938"/>
      <c r="COO2938"/>
      <c r="COP2938"/>
      <c r="COQ2938"/>
      <c r="COR2938"/>
      <c r="COS2938"/>
      <c r="COT2938"/>
      <c r="COU2938"/>
      <c r="COV2938"/>
      <c r="COW2938"/>
      <c r="COX2938"/>
      <c r="COY2938"/>
      <c r="COZ2938"/>
      <c r="CPA2938"/>
      <c r="CPB2938"/>
      <c r="CPC2938"/>
      <c r="CPD2938"/>
      <c r="CPE2938"/>
      <c r="CPF2938"/>
      <c r="CPG2938"/>
      <c r="CPH2938"/>
      <c r="CPI2938"/>
      <c r="CPJ2938"/>
      <c r="CPK2938"/>
      <c r="CPL2938"/>
      <c r="CPM2938"/>
      <c r="CPN2938"/>
      <c r="CPO2938"/>
      <c r="CPP2938"/>
      <c r="CPQ2938"/>
      <c r="CPR2938"/>
      <c r="CPS2938"/>
      <c r="CPT2938"/>
      <c r="CPU2938"/>
      <c r="CPV2938"/>
      <c r="CPW2938"/>
      <c r="CPX2938"/>
      <c r="CPY2938"/>
      <c r="CPZ2938"/>
      <c r="CQA2938"/>
      <c r="CQB2938"/>
      <c r="CQC2938"/>
      <c r="CQD2938"/>
      <c r="CQE2938"/>
      <c r="CQF2938"/>
      <c r="CQG2938"/>
      <c r="CQH2938"/>
      <c r="CQI2938"/>
      <c r="CQJ2938"/>
      <c r="CQK2938"/>
      <c r="CQL2938"/>
      <c r="CQM2938"/>
      <c r="CQN2938"/>
      <c r="CQO2938"/>
      <c r="CQP2938"/>
      <c r="CQQ2938"/>
      <c r="CQR2938"/>
      <c r="CQS2938"/>
      <c r="CQT2938"/>
      <c r="CQU2938"/>
      <c r="CQV2938"/>
      <c r="CQW2938"/>
      <c r="CQX2938"/>
      <c r="CQY2938"/>
      <c r="CQZ2938"/>
      <c r="CRA2938"/>
      <c r="CRB2938"/>
      <c r="CRC2938"/>
      <c r="CRD2938"/>
      <c r="CRE2938"/>
      <c r="CRF2938"/>
      <c r="CRG2938"/>
      <c r="CRH2938"/>
      <c r="CRI2938"/>
      <c r="CRJ2938"/>
      <c r="CRK2938"/>
      <c r="CRL2938"/>
      <c r="CRM2938"/>
      <c r="CRN2938"/>
      <c r="CRO2938"/>
      <c r="CRP2938"/>
      <c r="CRQ2938"/>
      <c r="CRR2938"/>
      <c r="CRS2938"/>
      <c r="CRT2938"/>
      <c r="CRU2938"/>
      <c r="CRV2938"/>
      <c r="CRW2938"/>
      <c r="CRX2938"/>
      <c r="CRY2938"/>
      <c r="CRZ2938"/>
      <c r="CSA2938"/>
      <c r="CSB2938"/>
      <c r="CSC2938"/>
      <c r="CSD2938"/>
      <c r="CSE2938"/>
      <c r="CSF2938"/>
      <c r="CSG2938"/>
      <c r="CSH2938"/>
      <c r="CSI2938"/>
      <c r="CSJ2938"/>
      <c r="CSK2938"/>
      <c r="CSL2938"/>
      <c r="CSM2938"/>
      <c r="CSN2938"/>
      <c r="CSO2938"/>
      <c r="CSP2938"/>
      <c r="CSQ2938"/>
      <c r="CSR2938"/>
      <c r="CSS2938"/>
      <c r="CST2938"/>
      <c r="CSU2938"/>
      <c r="CSV2938"/>
      <c r="CSW2938"/>
      <c r="CSX2938"/>
      <c r="CSY2938"/>
      <c r="CSZ2938"/>
      <c r="CTA2938"/>
      <c r="CTB2938"/>
      <c r="CTC2938"/>
      <c r="CTD2938"/>
      <c r="CTE2938"/>
      <c r="CTF2938"/>
      <c r="CTG2938"/>
      <c r="CTH2938"/>
      <c r="CTI2938"/>
      <c r="CTJ2938"/>
      <c r="CTK2938"/>
      <c r="CTL2938"/>
      <c r="CTM2938"/>
      <c r="CTN2938"/>
      <c r="CTO2938"/>
      <c r="CTP2938"/>
      <c r="CTQ2938"/>
      <c r="CTR2938"/>
      <c r="CTS2938"/>
      <c r="CTT2938"/>
      <c r="CTU2938"/>
      <c r="CTV2938"/>
      <c r="CTW2938"/>
      <c r="CTX2938"/>
      <c r="CTY2938"/>
      <c r="CTZ2938"/>
      <c r="CUA2938"/>
      <c r="CUB2938"/>
      <c r="CUC2938"/>
      <c r="CUD2938"/>
      <c r="CUE2938"/>
      <c r="CUF2938"/>
      <c r="CUG2938"/>
      <c r="CUH2938"/>
      <c r="CUI2938"/>
      <c r="CUJ2938"/>
      <c r="CUK2938"/>
      <c r="CUL2938"/>
      <c r="CUM2938"/>
      <c r="CUN2938"/>
      <c r="CUO2938"/>
      <c r="CUP2938"/>
      <c r="CUQ2938"/>
      <c r="CUR2938"/>
      <c r="CUS2938"/>
      <c r="CUT2938"/>
      <c r="CUU2938"/>
      <c r="CUV2938"/>
      <c r="CUW2938"/>
      <c r="CUX2938"/>
      <c r="CUY2938"/>
      <c r="CUZ2938"/>
      <c r="CVA2938"/>
      <c r="CVB2938"/>
      <c r="CVC2938"/>
      <c r="CVD2938"/>
      <c r="CVE2938"/>
      <c r="CVF2938"/>
      <c r="CVG2938"/>
      <c r="CVH2938"/>
      <c r="CVI2938"/>
      <c r="CVJ2938"/>
      <c r="CVK2938"/>
      <c r="CVL2938"/>
      <c r="CVM2938"/>
      <c r="CVN2938"/>
      <c r="CVO2938"/>
      <c r="CVP2938"/>
      <c r="CVQ2938"/>
      <c r="CVR2938"/>
      <c r="CVS2938"/>
      <c r="CVT2938"/>
      <c r="CVU2938"/>
      <c r="CVV2938"/>
      <c r="CVW2938"/>
      <c r="CVX2938"/>
      <c r="CVY2938"/>
      <c r="CVZ2938"/>
      <c r="CWA2938"/>
      <c r="CWB2938"/>
      <c r="CWC2938"/>
      <c r="CWD2938"/>
      <c r="CWE2938"/>
      <c r="CWF2938"/>
      <c r="CWG2938"/>
      <c r="CWH2938"/>
      <c r="CWI2938"/>
      <c r="CWJ2938"/>
      <c r="CWK2938"/>
      <c r="CWL2938"/>
      <c r="CWM2938"/>
      <c r="CWN2938"/>
      <c r="CWO2938"/>
      <c r="CWP2938"/>
      <c r="CWQ2938"/>
      <c r="CWR2938"/>
      <c r="CWS2938"/>
      <c r="CWT2938"/>
      <c r="CWU2938"/>
      <c r="CWV2938"/>
      <c r="CWW2938"/>
      <c r="CWX2938"/>
      <c r="CWY2938"/>
      <c r="CWZ2938"/>
      <c r="CXA2938"/>
      <c r="CXB2938"/>
      <c r="CXC2938"/>
      <c r="CXD2938"/>
      <c r="CXE2938"/>
      <c r="CXF2938"/>
      <c r="CXG2938"/>
      <c r="CXH2938"/>
      <c r="CXI2938"/>
      <c r="CXJ2938"/>
      <c r="CXK2938"/>
      <c r="CXL2938"/>
      <c r="CXM2938"/>
      <c r="CXN2938"/>
      <c r="CXO2938"/>
      <c r="CXP2938"/>
      <c r="CXQ2938"/>
      <c r="CXR2938"/>
      <c r="CXS2938"/>
      <c r="CXT2938"/>
      <c r="CXU2938"/>
      <c r="CXV2938"/>
      <c r="CXW2938"/>
      <c r="CXX2938"/>
      <c r="CXY2938"/>
      <c r="CXZ2938"/>
      <c r="CYA2938"/>
      <c r="CYB2938"/>
      <c r="CYC2938"/>
      <c r="CYD2938"/>
      <c r="CYE2938"/>
      <c r="CYF2938"/>
      <c r="CYG2938"/>
      <c r="CYH2938"/>
      <c r="CYI2938"/>
      <c r="CYJ2938"/>
      <c r="CYK2938"/>
      <c r="CYL2938"/>
      <c r="CYM2938"/>
      <c r="CYN2938"/>
      <c r="CYO2938"/>
      <c r="CYP2938"/>
      <c r="CYQ2938"/>
      <c r="CYR2938"/>
      <c r="CYS2938"/>
      <c r="CYT2938"/>
      <c r="CYU2938"/>
      <c r="CYV2938"/>
      <c r="CYW2938"/>
      <c r="CYX2938"/>
      <c r="CYY2938"/>
      <c r="CYZ2938"/>
      <c r="CZA2938"/>
      <c r="CZB2938"/>
      <c r="CZC2938"/>
      <c r="CZD2938"/>
      <c r="CZE2938"/>
      <c r="CZF2938"/>
      <c r="CZG2938"/>
      <c r="CZH2938"/>
      <c r="CZI2938"/>
      <c r="CZJ2938"/>
      <c r="CZK2938"/>
      <c r="CZL2938"/>
      <c r="CZM2938"/>
      <c r="CZN2938"/>
      <c r="CZO2938"/>
      <c r="CZP2938"/>
      <c r="CZQ2938"/>
      <c r="CZR2938"/>
      <c r="CZS2938"/>
      <c r="CZT2938"/>
      <c r="CZU2938"/>
      <c r="CZV2938"/>
      <c r="CZW2938"/>
      <c r="CZX2938"/>
      <c r="CZY2938"/>
      <c r="CZZ2938"/>
      <c r="DAA2938"/>
      <c r="DAB2938"/>
      <c r="DAC2938"/>
      <c r="DAD2938"/>
      <c r="DAE2938"/>
      <c r="DAF2938"/>
      <c r="DAG2938"/>
      <c r="DAH2938"/>
      <c r="DAI2938"/>
      <c r="DAJ2938"/>
      <c r="DAK2938"/>
      <c r="DAL2938"/>
      <c r="DAM2938"/>
      <c r="DAN2938"/>
      <c r="DAO2938"/>
      <c r="DAP2938"/>
      <c r="DAQ2938"/>
      <c r="DAR2938"/>
      <c r="DAS2938"/>
      <c r="DAT2938"/>
      <c r="DAU2938"/>
      <c r="DAV2938"/>
      <c r="DAW2938"/>
      <c r="DAX2938"/>
      <c r="DAY2938"/>
      <c r="DAZ2938"/>
      <c r="DBA2938"/>
      <c r="DBB2938"/>
      <c r="DBC2938"/>
      <c r="DBD2938"/>
      <c r="DBE2938"/>
      <c r="DBF2938"/>
      <c r="DBG2938"/>
      <c r="DBH2938"/>
      <c r="DBI2938"/>
      <c r="DBJ2938"/>
      <c r="DBK2938"/>
      <c r="DBL2938"/>
      <c r="DBM2938"/>
      <c r="DBN2938"/>
      <c r="DBO2938"/>
      <c r="DBP2938"/>
      <c r="DBQ2938"/>
      <c r="DBR2938"/>
      <c r="DBS2938"/>
      <c r="DBT2938"/>
      <c r="DBU2938"/>
      <c r="DBV2938"/>
      <c r="DBW2938"/>
      <c r="DBX2938"/>
      <c r="DBY2938"/>
      <c r="DBZ2938"/>
      <c r="DCA2938"/>
      <c r="DCB2938"/>
      <c r="DCC2938"/>
      <c r="DCD2938"/>
      <c r="DCE2938"/>
      <c r="DCF2938"/>
      <c r="DCG2938"/>
      <c r="DCH2938"/>
      <c r="DCI2938"/>
      <c r="DCJ2938"/>
      <c r="DCK2938"/>
      <c r="DCL2938"/>
      <c r="DCM2938"/>
      <c r="DCN2938"/>
      <c r="DCO2938"/>
      <c r="DCP2938"/>
      <c r="DCQ2938"/>
      <c r="DCR2938"/>
      <c r="DCS2938"/>
      <c r="DCT2938"/>
      <c r="DCU2938"/>
      <c r="DCV2938"/>
      <c r="DCW2938"/>
      <c r="DCX2938"/>
      <c r="DCY2938"/>
      <c r="DCZ2938"/>
      <c r="DDA2938"/>
      <c r="DDB2938"/>
      <c r="DDC2938"/>
      <c r="DDD2938"/>
      <c r="DDE2938"/>
      <c r="DDF2938"/>
      <c r="DDG2938"/>
      <c r="DDH2938"/>
      <c r="DDI2938"/>
      <c r="DDJ2938"/>
      <c r="DDK2938"/>
      <c r="DDL2938"/>
      <c r="DDM2938"/>
      <c r="DDN2938"/>
      <c r="DDO2938"/>
      <c r="DDP2938"/>
      <c r="DDQ2938"/>
      <c r="DDR2938"/>
      <c r="DDS2938"/>
      <c r="DDT2938"/>
      <c r="DDU2938"/>
      <c r="DDV2938"/>
      <c r="DDW2938"/>
      <c r="DDX2938"/>
      <c r="DDY2938"/>
      <c r="DDZ2938"/>
      <c r="DEA2938"/>
      <c r="DEB2938"/>
      <c r="DEC2938"/>
      <c r="DED2938"/>
      <c r="DEE2938"/>
      <c r="DEF2938"/>
      <c r="DEG2938"/>
      <c r="DEH2938"/>
      <c r="DEI2938"/>
      <c r="DEJ2938"/>
      <c r="DEK2938"/>
      <c r="DEL2938"/>
      <c r="DEM2938"/>
      <c r="DEN2938"/>
      <c r="DEO2938"/>
      <c r="DEP2938"/>
      <c r="DEQ2938"/>
      <c r="DER2938"/>
      <c r="DES2938"/>
      <c r="DET2938"/>
      <c r="DEU2938"/>
      <c r="DEV2938"/>
      <c r="DEW2938"/>
      <c r="DEX2938"/>
      <c r="DEY2938"/>
      <c r="DEZ2938"/>
      <c r="DFA2938"/>
      <c r="DFB2938"/>
      <c r="DFC2938"/>
      <c r="DFD2938"/>
      <c r="DFE2938"/>
      <c r="DFF2938"/>
      <c r="DFG2938"/>
      <c r="DFH2938"/>
      <c r="DFI2938"/>
      <c r="DFJ2938"/>
      <c r="DFK2938"/>
      <c r="DFL2938"/>
      <c r="DFM2938"/>
      <c r="DFN2938"/>
      <c r="DFO2938"/>
      <c r="DFP2938"/>
      <c r="DFQ2938"/>
      <c r="DFR2938"/>
      <c r="DFS2938"/>
      <c r="DFT2938"/>
      <c r="DFU2938"/>
      <c r="DFV2938"/>
      <c r="DFW2938"/>
      <c r="DFX2938"/>
      <c r="DFY2938"/>
      <c r="DFZ2938"/>
      <c r="DGA2938"/>
      <c r="DGB2938"/>
      <c r="DGC2938"/>
      <c r="DGD2938"/>
      <c r="DGE2938"/>
      <c r="DGF2938"/>
      <c r="DGG2938"/>
      <c r="DGH2938"/>
      <c r="DGI2938"/>
      <c r="DGJ2938"/>
      <c r="DGK2938"/>
      <c r="DGL2938"/>
      <c r="DGM2938"/>
      <c r="DGN2938"/>
      <c r="DGO2938"/>
      <c r="DGP2938"/>
      <c r="DGQ2938"/>
      <c r="DGR2938"/>
      <c r="DGS2938"/>
      <c r="DGT2938"/>
      <c r="DGU2938"/>
      <c r="DGV2938"/>
      <c r="DGW2938"/>
      <c r="DGX2938"/>
      <c r="DGY2938"/>
      <c r="DGZ2938"/>
      <c r="DHA2938"/>
      <c r="DHB2938"/>
      <c r="DHC2938"/>
      <c r="DHD2938"/>
      <c r="DHE2938"/>
      <c r="DHF2938"/>
      <c r="DHG2938"/>
      <c r="DHH2938"/>
      <c r="DHI2938"/>
      <c r="DHJ2938"/>
      <c r="DHK2938"/>
      <c r="DHL2938"/>
      <c r="DHM2938"/>
      <c r="DHN2938"/>
      <c r="DHO2938"/>
      <c r="DHP2938"/>
      <c r="DHQ2938"/>
      <c r="DHR2938"/>
      <c r="DHS2938"/>
      <c r="DHT2938"/>
      <c r="DHU2938"/>
      <c r="DHV2938"/>
      <c r="DHW2938"/>
      <c r="DHX2938"/>
      <c r="DHY2938"/>
      <c r="DHZ2938"/>
      <c r="DIA2938"/>
      <c r="DIB2938"/>
      <c r="DIC2938"/>
      <c r="DID2938"/>
      <c r="DIE2938"/>
      <c r="DIF2938"/>
      <c r="DIG2938"/>
      <c r="DIH2938"/>
      <c r="DII2938"/>
      <c r="DIJ2938"/>
      <c r="DIK2938"/>
      <c r="DIL2938"/>
      <c r="DIM2938"/>
      <c r="DIN2938"/>
      <c r="DIO2938"/>
      <c r="DIP2938"/>
      <c r="DIQ2938"/>
      <c r="DIR2938"/>
      <c r="DIS2938"/>
      <c r="DIT2938"/>
      <c r="DIU2938"/>
      <c r="DIV2938"/>
      <c r="DIW2938"/>
      <c r="DIX2938"/>
      <c r="DIY2938"/>
      <c r="DIZ2938"/>
      <c r="DJA2938"/>
      <c r="DJB2938"/>
      <c r="DJC2938"/>
      <c r="DJD2938"/>
      <c r="DJE2938"/>
      <c r="DJF2938"/>
      <c r="DJG2938"/>
      <c r="DJH2938"/>
      <c r="DJI2938"/>
      <c r="DJJ2938"/>
      <c r="DJK2938"/>
      <c r="DJL2938"/>
      <c r="DJM2938"/>
      <c r="DJN2938"/>
      <c r="DJO2938"/>
      <c r="DJP2938"/>
      <c r="DJQ2938"/>
      <c r="DJR2938"/>
      <c r="DJS2938"/>
      <c r="DJT2938"/>
      <c r="DJU2938"/>
      <c r="DJV2938"/>
      <c r="DJW2938"/>
      <c r="DJX2938"/>
      <c r="DJY2938"/>
      <c r="DJZ2938"/>
      <c r="DKA2938"/>
      <c r="DKB2938"/>
      <c r="DKC2938"/>
      <c r="DKD2938"/>
      <c r="DKE2938"/>
      <c r="DKF2938"/>
      <c r="DKG2938"/>
      <c r="DKH2938"/>
      <c r="DKI2938"/>
      <c r="DKJ2938"/>
      <c r="DKK2938"/>
      <c r="DKL2938"/>
      <c r="DKM2938"/>
      <c r="DKN2938"/>
      <c r="DKO2938"/>
      <c r="DKP2938"/>
      <c r="DKQ2938"/>
      <c r="DKR2938"/>
      <c r="DKS2938"/>
      <c r="DKT2938"/>
      <c r="DKU2938"/>
      <c r="DKV2938"/>
      <c r="DKW2938"/>
      <c r="DKX2938"/>
      <c r="DKY2938"/>
      <c r="DKZ2938"/>
      <c r="DLA2938"/>
      <c r="DLB2938"/>
      <c r="DLC2938"/>
      <c r="DLD2938"/>
      <c r="DLE2938"/>
      <c r="DLF2938"/>
      <c r="DLG2938"/>
      <c r="DLH2938"/>
      <c r="DLI2938"/>
      <c r="DLJ2938"/>
      <c r="DLK2938"/>
      <c r="DLL2938"/>
      <c r="DLM2938"/>
      <c r="DLN2938"/>
      <c r="DLO2938"/>
      <c r="DLP2938"/>
      <c r="DLQ2938"/>
      <c r="DLR2938"/>
      <c r="DLS2938"/>
      <c r="DLT2938"/>
      <c r="DLU2938"/>
      <c r="DLV2938"/>
      <c r="DLW2938"/>
      <c r="DLX2938"/>
      <c r="DLY2938"/>
      <c r="DLZ2938"/>
      <c r="DMA2938"/>
      <c r="DMB2938"/>
      <c r="DMC2938"/>
      <c r="DMD2938"/>
      <c r="DME2938"/>
      <c r="DMF2938"/>
      <c r="DMG2938"/>
      <c r="DMH2938"/>
      <c r="DMI2938"/>
      <c r="DMJ2938"/>
      <c r="DMK2938"/>
      <c r="DML2938"/>
      <c r="DMM2938"/>
      <c r="DMN2938"/>
      <c r="DMO2938"/>
      <c r="DMP2938"/>
      <c r="DMQ2938"/>
      <c r="DMR2938"/>
      <c r="DMS2938"/>
      <c r="DMT2938"/>
      <c r="DMU2938"/>
      <c r="DMV2938"/>
      <c r="DMW2938"/>
      <c r="DMX2938"/>
      <c r="DMY2938"/>
      <c r="DMZ2938"/>
      <c r="DNA2938"/>
      <c r="DNB2938"/>
      <c r="DNC2938"/>
      <c r="DND2938"/>
      <c r="DNE2938"/>
      <c r="DNF2938"/>
      <c r="DNG2938"/>
      <c r="DNH2938"/>
      <c r="DNI2938"/>
      <c r="DNJ2938"/>
      <c r="DNK2938"/>
      <c r="DNL2938"/>
      <c r="DNM2938"/>
      <c r="DNN2938"/>
      <c r="DNO2938"/>
      <c r="DNP2938"/>
      <c r="DNQ2938"/>
      <c r="DNR2938"/>
      <c r="DNS2938"/>
      <c r="DNT2938"/>
      <c r="DNU2938"/>
      <c r="DNV2938"/>
      <c r="DNW2938"/>
      <c r="DNX2938"/>
      <c r="DNY2938"/>
      <c r="DNZ2938"/>
      <c r="DOA2938"/>
      <c r="DOB2938"/>
      <c r="DOC2938"/>
      <c r="DOD2938"/>
      <c r="DOE2938"/>
      <c r="DOF2938"/>
      <c r="DOG2938"/>
      <c r="DOH2938"/>
      <c r="DOI2938"/>
      <c r="DOJ2938"/>
      <c r="DOK2938"/>
      <c r="DOL2938"/>
      <c r="DOM2938"/>
      <c r="DON2938"/>
      <c r="DOO2938"/>
      <c r="DOP2938"/>
      <c r="DOQ2938"/>
      <c r="DOR2938"/>
      <c r="DOS2938"/>
      <c r="DOT2938"/>
      <c r="DOU2938"/>
      <c r="DOV2938"/>
      <c r="DOW2938"/>
      <c r="DOX2938"/>
      <c r="DOY2938"/>
      <c r="DOZ2938"/>
      <c r="DPA2938"/>
      <c r="DPB2938"/>
      <c r="DPC2938"/>
      <c r="DPD2938"/>
      <c r="DPE2938"/>
      <c r="DPF2938"/>
      <c r="DPG2938"/>
      <c r="DPH2938"/>
      <c r="DPI2938"/>
      <c r="DPJ2938"/>
      <c r="DPK2938"/>
      <c r="DPL2938"/>
      <c r="DPM2938"/>
      <c r="DPN2938"/>
      <c r="DPO2938"/>
      <c r="DPP2938"/>
      <c r="DPQ2938"/>
      <c r="DPR2938"/>
      <c r="DPS2938"/>
      <c r="DPT2938"/>
      <c r="DPU2938"/>
      <c r="DPV2938"/>
      <c r="DPW2938"/>
      <c r="DPX2938"/>
      <c r="DPY2938"/>
      <c r="DPZ2938"/>
      <c r="DQA2938"/>
      <c r="DQB2938"/>
      <c r="DQC2938"/>
      <c r="DQD2938"/>
      <c r="DQE2938"/>
      <c r="DQF2938"/>
      <c r="DQG2938"/>
      <c r="DQH2938"/>
      <c r="DQI2938"/>
      <c r="DQJ2938"/>
      <c r="DQK2938"/>
      <c r="DQL2938"/>
      <c r="DQM2938"/>
      <c r="DQN2938"/>
      <c r="DQO2938"/>
      <c r="DQP2938"/>
      <c r="DQQ2938"/>
      <c r="DQR2938"/>
      <c r="DQS2938"/>
      <c r="DQT2938"/>
      <c r="DQU2938"/>
      <c r="DQV2938"/>
      <c r="DQW2938"/>
      <c r="DQX2938"/>
      <c r="DQY2938"/>
      <c r="DQZ2938"/>
      <c r="DRA2938"/>
      <c r="DRB2938"/>
      <c r="DRC2938"/>
      <c r="DRD2938"/>
      <c r="DRE2938"/>
      <c r="DRF2938"/>
      <c r="DRG2938"/>
      <c r="DRH2938"/>
      <c r="DRI2938"/>
      <c r="DRJ2938"/>
      <c r="DRK2938"/>
      <c r="DRL2938"/>
      <c r="DRM2938"/>
      <c r="DRN2938"/>
      <c r="DRO2938"/>
      <c r="DRP2938"/>
      <c r="DRQ2938"/>
      <c r="DRR2938"/>
      <c r="DRS2938"/>
      <c r="DRT2938"/>
      <c r="DRU2938"/>
      <c r="DRV2938"/>
      <c r="DRW2938"/>
      <c r="DRX2938"/>
      <c r="DRY2938"/>
      <c r="DRZ2938"/>
      <c r="DSA2938"/>
      <c r="DSB2938"/>
      <c r="DSC2938"/>
      <c r="DSD2938"/>
      <c r="DSE2938"/>
      <c r="DSF2938"/>
      <c r="DSG2938"/>
      <c r="DSH2938"/>
      <c r="DSI2938"/>
      <c r="DSJ2938"/>
      <c r="DSK2938"/>
      <c r="DSL2938"/>
      <c r="DSM2938"/>
      <c r="DSN2938"/>
      <c r="DSO2938"/>
      <c r="DSP2938"/>
      <c r="DSQ2938"/>
      <c r="DSR2938"/>
      <c r="DSS2938"/>
      <c r="DST2938"/>
      <c r="DSU2938"/>
      <c r="DSV2938"/>
      <c r="DSW2938"/>
      <c r="DSX2938"/>
      <c r="DSY2938"/>
      <c r="DSZ2938"/>
      <c r="DTA2938"/>
      <c r="DTB2938"/>
      <c r="DTC2938"/>
      <c r="DTD2938"/>
      <c r="DTE2938"/>
      <c r="DTF2938"/>
      <c r="DTG2938"/>
      <c r="DTH2938"/>
      <c r="DTI2938"/>
      <c r="DTJ2938"/>
      <c r="DTK2938"/>
      <c r="DTL2938"/>
      <c r="DTM2938"/>
      <c r="DTN2938"/>
      <c r="DTO2938"/>
      <c r="DTP2938"/>
      <c r="DTQ2938"/>
      <c r="DTR2938"/>
      <c r="DTS2938"/>
      <c r="DTT2938"/>
      <c r="DTU2938"/>
      <c r="DTV2938"/>
      <c r="DTW2938"/>
      <c r="DTX2938"/>
      <c r="DTY2938"/>
      <c r="DTZ2938"/>
      <c r="DUA2938"/>
      <c r="DUB2938"/>
      <c r="DUC2938"/>
      <c r="DUD2938"/>
      <c r="DUE2938"/>
      <c r="DUF2938"/>
      <c r="DUG2938"/>
      <c r="DUH2938"/>
      <c r="DUI2938"/>
      <c r="DUJ2938"/>
      <c r="DUK2938"/>
      <c r="DUL2938"/>
      <c r="DUM2938"/>
      <c r="DUN2938"/>
      <c r="DUO2938"/>
      <c r="DUP2938"/>
      <c r="DUQ2938"/>
      <c r="DUR2938"/>
      <c r="DUS2938"/>
      <c r="DUT2938"/>
      <c r="DUU2938"/>
      <c r="DUV2938"/>
      <c r="DUW2938"/>
      <c r="DUX2938"/>
      <c r="DUY2938"/>
      <c r="DUZ2938"/>
      <c r="DVA2938"/>
      <c r="DVB2938"/>
      <c r="DVC2938"/>
      <c r="DVD2938"/>
      <c r="DVE2938"/>
      <c r="DVF2938"/>
      <c r="DVG2938"/>
      <c r="DVH2938"/>
      <c r="DVI2938"/>
      <c r="DVJ2938"/>
      <c r="DVK2938"/>
      <c r="DVL2938"/>
      <c r="DVM2938"/>
      <c r="DVN2938"/>
      <c r="DVO2938"/>
      <c r="DVP2938"/>
      <c r="DVQ2938"/>
      <c r="DVR2938"/>
      <c r="DVS2938"/>
      <c r="DVT2938"/>
      <c r="DVU2938"/>
      <c r="DVV2938"/>
      <c r="DVW2938"/>
      <c r="DVX2938"/>
      <c r="DVY2938"/>
      <c r="DVZ2938"/>
      <c r="DWA2938"/>
      <c r="DWB2938"/>
      <c r="DWC2938"/>
      <c r="DWD2938"/>
      <c r="DWE2938"/>
      <c r="DWF2938"/>
      <c r="DWG2938"/>
      <c r="DWH2938"/>
      <c r="DWI2938"/>
      <c r="DWJ2938"/>
      <c r="DWK2938"/>
      <c r="DWL2938"/>
      <c r="DWM2938"/>
      <c r="DWN2938"/>
      <c r="DWO2938"/>
      <c r="DWP2938"/>
      <c r="DWQ2938"/>
      <c r="DWR2938"/>
      <c r="DWS2938"/>
      <c r="DWT2938"/>
      <c r="DWU2938"/>
      <c r="DWV2938"/>
      <c r="DWW2938"/>
      <c r="DWX2938"/>
      <c r="DWY2938"/>
      <c r="DWZ2938"/>
      <c r="DXA2938"/>
      <c r="DXB2938"/>
      <c r="DXC2938"/>
      <c r="DXD2938"/>
      <c r="DXE2938"/>
      <c r="DXF2938"/>
      <c r="DXG2938"/>
      <c r="DXH2938"/>
      <c r="DXI2938"/>
      <c r="DXJ2938"/>
      <c r="DXK2938"/>
      <c r="DXL2938"/>
      <c r="DXM2938"/>
      <c r="DXN2938"/>
      <c r="DXO2938"/>
      <c r="DXP2938"/>
      <c r="DXQ2938"/>
      <c r="DXR2938"/>
      <c r="DXS2938"/>
      <c r="DXT2938"/>
      <c r="DXU2938"/>
      <c r="DXV2938"/>
      <c r="DXW2938"/>
      <c r="DXX2938"/>
      <c r="DXY2938"/>
      <c r="DXZ2938"/>
      <c r="DYA2938"/>
      <c r="DYB2938"/>
      <c r="DYC2938"/>
      <c r="DYD2938"/>
      <c r="DYE2938"/>
      <c r="DYF2938"/>
      <c r="DYG2938"/>
      <c r="DYH2938"/>
      <c r="DYI2938"/>
      <c r="DYJ2938"/>
      <c r="DYK2938"/>
      <c r="DYL2938"/>
      <c r="DYM2938"/>
      <c r="DYN2938"/>
      <c r="DYO2938"/>
      <c r="DYP2938"/>
      <c r="DYQ2938"/>
      <c r="DYR2938"/>
      <c r="DYS2938"/>
      <c r="DYT2938"/>
      <c r="DYU2938"/>
      <c r="DYV2938"/>
      <c r="DYW2938"/>
      <c r="DYX2938"/>
      <c r="DYY2938"/>
      <c r="DYZ2938"/>
      <c r="DZA2938"/>
      <c r="DZB2938"/>
      <c r="DZC2938"/>
      <c r="DZD2938"/>
      <c r="DZE2938"/>
      <c r="DZF2938"/>
      <c r="DZG2938"/>
      <c r="DZH2938"/>
      <c r="DZI2938"/>
      <c r="DZJ2938"/>
      <c r="DZK2938"/>
      <c r="DZL2938"/>
      <c r="DZM2938"/>
      <c r="DZN2938"/>
      <c r="DZO2938"/>
      <c r="DZP2938"/>
      <c r="DZQ2938"/>
      <c r="DZR2938"/>
      <c r="DZS2938"/>
      <c r="DZT2938"/>
      <c r="DZU2938"/>
      <c r="DZV2938"/>
      <c r="DZW2938"/>
      <c r="DZX2938"/>
      <c r="DZY2938"/>
      <c r="DZZ2938"/>
      <c r="EAA2938"/>
      <c r="EAB2938"/>
      <c r="EAC2938"/>
      <c r="EAD2938"/>
      <c r="EAE2938"/>
      <c r="EAF2938"/>
      <c r="EAG2938"/>
      <c r="EAH2938"/>
      <c r="EAI2938"/>
      <c r="EAJ2938"/>
      <c r="EAK2938"/>
      <c r="EAL2938"/>
      <c r="EAM2938"/>
      <c r="EAN2938"/>
      <c r="EAO2938"/>
      <c r="EAP2938"/>
      <c r="EAQ2938"/>
      <c r="EAR2938"/>
      <c r="EAS2938"/>
      <c r="EAT2938"/>
      <c r="EAU2938"/>
      <c r="EAV2938"/>
      <c r="EAW2938"/>
      <c r="EAX2938"/>
      <c r="EAY2938"/>
      <c r="EAZ2938"/>
      <c r="EBA2938"/>
      <c r="EBB2938"/>
      <c r="EBC2938"/>
      <c r="EBD2938"/>
      <c r="EBE2938"/>
      <c r="EBF2938"/>
      <c r="EBG2938"/>
      <c r="EBH2938"/>
      <c r="EBI2938"/>
      <c r="EBJ2938"/>
      <c r="EBK2938"/>
      <c r="EBL2938"/>
      <c r="EBM2938"/>
      <c r="EBN2938"/>
      <c r="EBO2938"/>
      <c r="EBP2938"/>
      <c r="EBQ2938"/>
      <c r="EBR2938"/>
      <c r="EBS2938"/>
      <c r="EBT2938"/>
      <c r="EBU2938"/>
      <c r="EBV2938"/>
      <c r="EBW2938"/>
      <c r="EBX2938"/>
      <c r="EBY2938"/>
      <c r="EBZ2938"/>
      <c r="ECA2938"/>
      <c r="ECB2938"/>
      <c r="ECC2938"/>
      <c r="ECD2938"/>
      <c r="ECE2938"/>
      <c r="ECF2938"/>
      <c r="ECG2938"/>
      <c r="ECH2938"/>
      <c r="ECI2938"/>
      <c r="ECJ2938"/>
      <c r="ECK2938"/>
      <c r="ECL2938"/>
      <c r="ECM2938"/>
      <c r="ECN2938"/>
      <c r="ECO2938"/>
      <c r="ECP2938"/>
      <c r="ECQ2938"/>
      <c r="ECR2938"/>
      <c r="ECS2938"/>
      <c r="ECT2938"/>
      <c r="ECU2938"/>
      <c r="ECV2938"/>
      <c r="ECW2938"/>
      <c r="ECX2938"/>
      <c r="ECY2938"/>
      <c r="ECZ2938"/>
      <c r="EDA2938"/>
      <c r="EDB2938"/>
      <c r="EDC2938"/>
      <c r="EDD2938"/>
      <c r="EDE2938"/>
      <c r="EDF2938"/>
      <c r="EDG2938"/>
      <c r="EDH2938"/>
      <c r="EDI2938"/>
      <c r="EDJ2938"/>
      <c r="EDK2938"/>
      <c r="EDL2938"/>
      <c r="EDM2938"/>
      <c r="EDN2938"/>
      <c r="EDO2938"/>
      <c r="EDP2938"/>
      <c r="EDQ2938"/>
      <c r="EDR2938"/>
      <c r="EDS2938"/>
      <c r="EDT2938"/>
      <c r="EDU2938"/>
      <c r="EDV2938"/>
      <c r="EDW2938"/>
      <c r="EDX2938"/>
      <c r="EDY2938"/>
      <c r="EDZ2938"/>
      <c r="EEA2938"/>
      <c r="EEB2938"/>
      <c r="EEC2938"/>
      <c r="EED2938"/>
      <c r="EEE2938"/>
      <c r="EEF2938"/>
      <c r="EEG2938"/>
      <c r="EEH2938"/>
      <c r="EEI2938"/>
      <c r="EEJ2938"/>
      <c r="EEK2938"/>
      <c r="EEL2938"/>
      <c r="EEM2938"/>
      <c r="EEN2938"/>
      <c r="EEO2938"/>
      <c r="EEP2938"/>
      <c r="EEQ2938"/>
      <c r="EER2938"/>
      <c r="EES2938"/>
      <c r="EET2938"/>
      <c r="EEU2938"/>
      <c r="EEV2938"/>
      <c r="EEW2938"/>
      <c r="EEX2938"/>
      <c r="EEY2938"/>
      <c r="EEZ2938"/>
      <c r="EFA2938"/>
      <c r="EFB2938"/>
      <c r="EFC2938"/>
      <c r="EFD2938"/>
      <c r="EFE2938"/>
      <c r="EFF2938"/>
      <c r="EFG2938"/>
      <c r="EFH2938"/>
      <c r="EFI2938"/>
      <c r="EFJ2938"/>
      <c r="EFK2938"/>
      <c r="EFL2938"/>
      <c r="EFM2938"/>
      <c r="EFN2938"/>
      <c r="EFO2938"/>
      <c r="EFP2938"/>
      <c r="EFQ2938"/>
      <c r="EFR2938"/>
      <c r="EFS2938"/>
      <c r="EFT2938"/>
      <c r="EFU2938"/>
      <c r="EFV2938"/>
      <c r="EFW2938"/>
      <c r="EFX2938"/>
      <c r="EFY2938"/>
      <c r="EFZ2938"/>
      <c r="EGA2938"/>
      <c r="EGB2938"/>
      <c r="EGC2938"/>
      <c r="EGD2938"/>
      <c r="EGE2938"/>
      <c r="EGF2938"/>
      <c r="EGG2938"/>
      <c r="EGH2938"/>
      <c r="EGI2938"/>
      <c r="EGJ2938"/>
      <c r="EGK2938"/>
      <c r="EGL2938"/>
      <c r="EGM2938"/>
      <c r="EGN2938"/>
      <c r="EGO2938"/>
      <c r="EGP2938"/>
      <c r="EGQ2938"/>
      <c r="EGR2938"/>
      <c r="EGS2938"/>
      <c r="EGT2938"/>
      <c r="EGU2938"/>
      <c r="EGV2938"/>
      <c r="EGW2938"/>
      <c r="EGX2938"/>
      <c r="EGY2938"/>
      <c r="EGZ2938"/>
      <c r="EHA2938"/>
      <c r="EHB2938"/>
      <c r="EHC2938"/>
      <c r="EHD2938"/>
      <c r="EHE2938"/>
      <c r="EHF2938"/>
      <c r="EHG2938"/>
      <c r="EHH2938"/>
      <c r="EHI2938"/>
      <c r="EHJ2938"/>
      <c r="EHK2938"/>
      <c r="EHL2938"/>
      <c r="EHM2938"/>
      <c r="EHN2938"/>
      <c r="EHO2938"/>
      <c r="EHP2938"/>
      <c r="EHQ2938"/>
      <c r="EHR2938"/>
      <c r="EHS2938"/>
      <c r="EHT2938"/>
      <c r="EHU2938"/>
      <c r="EHV2938"/>
      <c r="EHW2938"/>
      <c r="EHX2938"/>
      <c r="EHY2938"/>
      <c r="EHZ2938"/>
      <c r="EIA2938"/>
      <c r="EIB2938"/>
      <c r="EIC2938"/>
      <c r="EID2938"/>
      <c r="EIE2938"/>
      <c r="EIF2938"/>
      <c r="EIG2938"/>
      <c r="EIH2938"/>
      <c r="EII2938"/>
      <c r="EIJ2938"/>
      <c r="EIK2938"/>
      <c r="EIL2938"/>
      <c r="EIM2938"/>
      <c r="EIN2938"/>
      <c r="EIO2938"/>
      <c r="EIP2938"/>
      <c r="EIQ2938"/>
      <c r="EIR2938"/>
      <c r="EIS2938"/>
      <c r="EIT2938"/>
      <c r="EIU2938"/>
      <c r="EIV2938"/>
      <c r="EIW2938"/>
      <c r="EIX2938"/>
      <c r="EIY2938"/>
      <c r="EIZ2938"/>
      <c r="EJA2938"/>
      <c r="EJB2938"/>
      <c r="EJC2938"/>
      <c r="EJD2938"/>
      <c r="EJE2938"/>
      <c r="EJF2938"/>
      <c r="EJG2938"/>
      <c r="EJH2938"/>
      <c r="EJI2938"/>
      <c r="EJJ2938"/>
      <c r="EJK2938"/>
      <c r="EJL2938"/>
      <c r="EJM2938"/>
      <c r="EJN2938"/>
      <c r="EJO2938"/>
      <c r="EJP2938"/>
      <c r="EJQ2938"/>
      <c r="EJR2938"/>
      <c r="EJS2938"/>
      <c r="EJT2938"/>
      <c r="EJU2938"/>
      <c r="EJV2938"/>
      <c r="EJW2938"/>
      <c r="EJX2938"/>
      <c r="EJY2938"/>
      <c r="EJZ2938"/>
      <c r="EKA2938"/>
      <c r="EKB2938"/>
      <c r="EKC2938"/>
      <c r="EKD2938"/>
      <c r="EKE2938"/>
      <c r="EKF2938"/>
      <c r="EKG2938"/>
      <c r="EKH2938"/>
      <c r="EKI2938"/>
      <c r="EKJ2938"/>
      <c r="EKK2938"/>
      <c r="EKL2938"/>
      <c r="EKM2938"/>
      <c r="EKN2938"/>
      <c r="EKO2938"/>
      <c r="EKP2938"/>
      <c r="EKQ2938"/>
      <c r="EKR2938"/>
      <c r="EKS2938"/>
      <c r="EKT2938"/>
      <c r="EKU2938"/>
      <c r="EKV2938"/>
      <c r="EKW2938"/>
      <c r="EKX2938"/>
      <c r="EKY2938"/>
      <c r="EKZ2938"/>
      <c r="ELA2938"/>
      <c r="ELB2938"/>
      <c r="ELC2938"/>
      <c r="ELD2938"/>
      <c r="ELE2938"/>
      <c r="ELF2938"/>
      <c r="ELG2938"/>
      <c r="ELH2938"/>
      <c r="ELI2938"/>
      <c r="ELJ2938"/>
      <c r="ELK2938"/>
      <c r="ELL2938"/>
      <c r="ELM2938"/>
      <c r="ELN2938"/>
      <c r="ELO2938"/>
      <c r="ELP2938"/>
      <c r="ELQ2938"/>
      <c r="ELR2938"/>
      <c r="ELS2938"/>
      <c r="ELT2938"/>
      <c r="ELU2938"/>
      <c r="ELV2938"/>
      <c r="ELW2938"/>
      <c r="ELX2938"/>
      <c r="ELY2938"/>
      <c r="ELZ2938"/>
      <c r="EMA2938"/>
      <c r="EMB2938"/>
      <c r="EMC2938"/>
      <c r="EMD2938"/>
      <c r="EME2938"/>
      <c r="EMF2938"/>
      <c r="EMG2938"/>
      <c r="EMH2938"/>
      <c r="EMI2938"/>
      <c r="EMJ2938"/>
      <c r="EMK2938"/>
      <c r="EML2938"/>
      <c r="EMM2938"/>
      <c r="EMN2938"/>
      <c r="EMO2938"/>
      <c r="EMP2938"/>
      <c r="EMQ2938"/>
      <c r="EMR2938"/>
      <c r="EMS2938"/>
      <c r="EMT2938"/>
      <c r="EMU2938"/>
      <c r="EMV2938"/>
      <c r="EMW2938"/>
      <c r="EMX2938"/>
      <c r="EMY2938"/>
      <c r="EMZ2938"/>
      <c r="ENA2938"/>
      <c r="ENB2938"/>
      <c r="ENC2938"/>
      <c r="END2938"/>
      <c r="ENE2938"/>
      <c r="ENF2938"/>
      <c r="ENG2938"/>
      <c r="ENH2938"/>
      <c r="ENI2938"/>
      <c r="ENJ2938"/>
      <c r="ENK2938"/>
      <c r="ENL2938"/>
      <c r="ENM2938"/>
      <c r="ENN2938"/>
      <c r="ENO2938"/>
      <c r="ENP2938"/>
      <c r="ENQ2938"/>
      <c r="ENR2938"/>
      <c r="ENS2938"/>
      <c r="ENT2938"/>
      <c r="ENU2938"/>
      <c r="ENV2938"/>
      <c r="ENW2938"/>
      <c r="ENX2938"/>
      <c r="ENY2938"/>
      <c r="ENZ2938"/>
      <c r="EOA2938"/>
      <c r="EOB2938"/>
      <c r="EOC2938"/>
      <c r="EOD2938"/>
      <c r="EOE2938"/>
      <c r="EOF2938"/>
      <c r="EOG2938"/>
      <c r="EOH2938"/>
      <c r="EOI2938"/>
      <c r="EOJ2938"/>
      <c r="EOK2938"/>
      <c r="EOL2938"/>
      <c r="EOM2938"/>
      <c r="EON2938"/>
      <c r="EOO2938"/>
      <c r="EOP2938"/>
      <c r="EOQ2938"/>
      <c r="EOR2938"/>
      <c r="EOS2938"/>
      <c r="EOT2938"/>
      <c r="EOU2938"/>
      <c r="EOV2938"/>
      <c r="EOW2938"/>
      <c r="EOX2938"/>
      <c r="EOY2938"/>
      <c r="EOZ2938"/>
      <c r="EPA2938"/>
      <c r="EPB2938"/>
      <c r="EPC2938"/>
      <c r="EPD2938"/>
      <c r="EPE2938"/>
      <c r="EPF2938"/>
      <c r="EPG2938"/>
      <c r="EPH2938"/>
      <c r="EPI2938"/>
      <c r="EPJ2938"/>
      <c r="EPK2938"/>
      <c r="EPL2938"/>
      <c r="EPM2938"/>
      <c r="EPN2938"/>
      <c r="EPO2938"/>
      <c r="EPP2938"/>
      <c r="EPQ2938"/>
      <c r="EPR2938"/>
      <c r="EPS2938"/>
      <c r="EPT2938"/>
      <c r="EPU2938"/>
      <c r="EPV2938"/>
      <c r="EPW2938"/>
      <c r="EPX2938"/>
      <c r="EPY2938"/>
      <c r="EPZ2938"/>
      <c r="EQA2938"/>
      <c r="EQB2938"/>
      <c r="EQC2938"/>
      <c r="EQD2938"/>
      <c r="EQE2938"/>
      <c r="EQF2938"/>
      <c r="EQG2938"/>
      <c r="EQH2938"/>
      <c r="EQI2938"/>
      <c r="EQJ2938"/>
      <c r="EQK2938"/>
      <c r="EQL2938"/>
      <c r="EQM2938"/>
      <c r="EQN2938"/>
      <c r="EQO2938"/>
      <c r="EQP2938"/>
      <c r="EQQ2938"/>
      <c r="EQR2938"/>
      <c r="EQS2938"/>
      <c r="EQT2938"/>
      <c r="EQU2938"/>
      <c r="EQV2938"/>
      <c r="EQW2938"/>
      <c r="EQX2938"/>
      <c r="EQY2938"/>
      <c r="EQZ2938"/>
      <c r="ERA2938"/>
      <c r="ERB2938"/>
      <c r="ERC2938"/>
      <c r="ERD2938"/>
      <c r="ERE2938"/>
      <c r="ERF2938"/>
      <c r="ERG2938"/>
      <c r="ERH2938"/>
      <c r="ERI2938"/>
      <c r="ERJ2938"/>
      <c r="ERK2938"/>
      <c r="ERL2938"/>
      <c r="ERM2938"/>
      <c r="ERN2938"/>
      <c r="ERO2938"/>
      <c r="ERP2938"/>
      <c r="ERQ2938"/>
      <c r="ERR2938"/>
      <c r="ERS2938"/>
      <c r="ERT2938"/>
      <c r="ERU2938"/>
      <c r="ERV2938"/>
      <c r="ERW2938"/>
      <c r="ERX2938"/>
      <c r="ERY2938"/>
      <c r="ERZ2938"/>
      <c r="ESA2938"/>
      <c r="ESB2938"/>
      <c r="ESC2938"/>
      <c r="ESD2938"/>
      <c r="ESE2938"/>
      <c r="ESF2938"/>
      <c r="ESG2938"/>
      <c r="ESH2938"/>
      <c r="ESI2938"/>
      <c r="ESJ2938"/>
      <c r="ESK2938"/>
      <c r="ESL2938"/>
      <c r="ESM2938"/>
      <c r="ESN2938"/>
      <c r="ESO2938"/>
      <c r="ESP2938"/>
      <c r="ESQ2938"/>
      <c r="ESR2938"/>
      <c r="ESS2938"/>
      <c r="EST2938"/>
      <c r="ESU2938"/>
      <c r="ESV2938"/>
      <c r="ESW2938"/>
      <c r="ESX2938"/>
      <c r="ESY2938"/>
      <c r="ESZ2938"/>
      <c r="ETA2938"/>
      <c r="ETB2938"/>
      <c r="ETC2938"/>
      <c r="ETD2938"/>
      <c r="ETE2938"/>
      <c r="ETF2938"/>
      <c r="ETG2938"/>
      <c r="ETH2938"/>
      <c r="ETI2938"/>
      <c r="ETJ2938"/>
      <c r="ETK2938"/>
      <c r="ETL2938"/>
      <c r="ETM2938"/>
      <c r="ETN2938"/>
      <c r="ETO2938"/>
      <c r="ETP2938"/>
      <c r="ETQ2938"/>
      <c r="ETR2938"/>
      <c r="ETS2938"/>
      <c r="ETT2938"/>
      <c r="ETU2938"/>
      <c r="ETV2938"/>
      <c r="ETW2938"/>
      <c r="ETX2938"/>
      <c r="ETY2938"/>
      <c r="ETZ2938"/>
      <c r="EUA2938"/>
      <c r="EUB2938"/>
      <c r="EUC2938"/>
      <c r="EUD2938"/>
      <c r="EUE2938"/>
      <c r="EUF2938"/>
      <c r="EUG2938"/>
      <c r="EUH2938"/>
      <c r="EUI2938"/>
      <c r="EUJ2938"/>
      <c r="EUK2938"/>
      <c r="EUL2938"/>
      <c r="EUM2938"/>
      <c r="EUN2938"/>
      <c r="EUO2938"/>
      <c r="EUP2938"/>
      <c r="EUQ2938"/>
      <c r="EUR2938"/>
      <c r="EUS2938"/>
      <c r="EUT2938"/>
      <c r="EUU2938"/>
      <c r="EUV2938"/>
      <c r="EUW2938"/>
      <c r="EUX2938"/>
      <c r="EUY2938"/>
      <c r="EUZ2938"/>
      <c r="EVA2938"/>
      <c r="EVB2938"/>
      <c r="EVC2938"/>
      <c r="EVD2938"/>
      <c r="EVE2938"/>
      <c r="EVF2938"/>
      <c r="EVG2938"/>
      <c r="EVH2938"/>
      <c r="EVI2938"/>
      <c r="EVJ2938"/>
      <c r="EVK2938"/>
      <c r="EVL2938"/>
      <c r="EVM2938"/>
      <c r="EVN2938"/>
      <c r="EVO2938"/>
      <c r="EVP2938"/>
      <c r="EVQ2938"/>
      <c r="EVR2938"/>
      <c r="EVS2938"/>
      <c r="EVT2938"/>
      <c r="EVU2938"/>
      <c r="EVV2938"/>
      <c r="EVW2938"/>
      <c r="EVX2938"/>
      <c r="EVY2938"/>
      <c r="EVZ2938"/>
      <c r="EWA2938"/>
      <c r="EWB2938"/>
      <c r="EWC2938"/>
      <c r="EWD2938"/>
      <c r="EWE2938"/>
      <c r="EWF2938"/>
      <c r="EWG2938"/>
      <c r="EWH2938"/>
      <c r="EWI2938"/>
      <c r="EWJ2938"/>
      <c r="EWK2938"/>
      <c r="EWL2938"/>
      <c r="EWM2938"/>
      <c r="EWN2938"/>
      <c r="EWO2938"/>
      <c r="EWP2938"/>
      <c r="EWQ2938"/>
      <c r="EWR2938"/>
      <c r="EWS2938"/>
      <c r="EWT2938"/>
      <c r="EWU2938"/>
      <c r="EWV2938"/>
      <c r="EWW2938"/>
      <c r="EWX2938"/>
      <c r="EWY2938"/>
      <c r="EWZ2938"/>
      <c r="EXA2938"/>
      <c r="EXB2938"/>
      <c r="EXC2938"/>
      <c r="EXD2938"/>
      <c r="EXE2938"/>
      <c r="EXF2938"/>
      <c r="EXG2938"/>
      <c r="EXH2938"/>
      <c r="EXI2938"/>
      <c r="EXJ2938"/>
      <c r="EXK2938"/>
      <c r="EXL2938"/>
      <c r="EXM2938"/>
      <c r="EXN2938"/>
      <c r="EXO2938"/>
      <c r="EXP2938"/>
      <c r="EXQ2938"/>
      <c r="EXR2938"/>
      <c r="EXS2938"/>
      <c r="EXT2938"/>
      <c r="EXU2938"/>
      <c r="EXV2938"/>
      <c r="EXW2938"/>
      <c r="EXX2938"/>
      <c r="EXY2938"/>
      <c r="EXZ2938"/>
      <c r="EYA2938"/>
      <c r="EYB2938"/>
      <c r="EYC2938"/>
      <c r="EYD2938"/>
      <c r="EYE2938"/>
      <c r="EYF2938"/>
      <c r="EYG2938"/>
      <c r="EYH2938"/>
      <c r="EYI2938"/>
      <c r="EYJ2938"/>
      <c r="EYK2938"/>
      <c r="EYL2938"/>
      <c r="EYM2938"/>
      <c r="EYN2938"/>
      <c r="EYO2938"/>
      <c r="EYP2938"/>
      <c r="EYQ2938"/>
      <c r="EYR2938"/>
      <c r="EYS2938"/>
      <c r="EYT2938"/>
      <c r="EYU2938"/>
      <c r="EYV2938"/>
      <c r="EYW2938"/>
      <c r="EYX2938"/>
      <c r="EYY2938"/>
      <c r="EYZ2938"/>
      <c r="EZA2938"/>
      <c r="EZB2938"/>
      <c r="EZC2938"/>
      <c r="EZD2938"/>
      <c r="EZE2938"/>
      <c r="EZF2938"/>
      <c r="EZG2938"/>
      <c r="EZH2938"/>
      <c r="EZI2938"/>
      <c r="EZJ2938"/>
      <c r="EZK2938"/>
      <c r="EZL2938"/>
      <c r="EZM2938"/>
      <c r="EZN2938"/>
      <c r="EZO2938"/>
      <c r="EZP2938"/>
      <c r="EZQ2938"/>
      <c r="EZR2938"/>
      <c r="EZS2938"/>
      <c r="EZT2938"/>
      <c r="EZU2938"/>
      <c r="EZV2938"/>
      <c r="EZW2938"/>
      <c r="EZX2938"/>
      <c r="EZY2938"/>
      <c r="EZZ2938"/>
      <c r="FAA2938"/>
      <c r="FAB2938"/>
      <c r="FAC2938"/>
      <c r="FAD2938"/>
      <c r="FAE2938"/>
      <c r="FAF2938"/>
      <c r="FAG2938"/>
      <c r="FAH2938"/>
      <c r="FAI2938"/>
      <c r="FAJ2938"/>
      <c r="FAK2938"/>
      <c r="FAL2938"/>
      <c r="FAM2938"/>
      <c r="FAN2938"/>
      <c r="FAO2938"/>
      <c r="FAP2938"/>
      <c r="FAQ2938"/>
      <c r="FAR2938"/>
      <c r="FAS2938"/>
      <c r="FAT2938"/>
      <c r="FAU2938"/>
      <c r="FAV2938"/>
      <c r="FAW2938"/>
      <c r="FAX2938"/>
      <c r="FAY2938"/>
      <c r="FAZ2938"/>
      <c r="FBA2938"/>
      <c r="FBB2938"/>
      <c r="FBC2938"/>
      <c r="FBD2938"/>
      <c r="FBE2938"/>
      <c r="FBF2938"/>
      <c r="FBG2938"/>
      <c r="FBH2938"/>
      <c r="FBI2938"/>
      <c r="FBJ2938"/>
      <c r="FBK2938"/>
      <c r="FBL2938"/>
      <c r="FBM2938"/>
      <c r="FBN2938"/>
      <c r="FBO2938"/>
      <c r="FBP2938"/>
      <c r="FBQ2938"/>
      <c r="FBR2938"/>
      <c r="FBS2938"/>
      <c r="FBT2938"/>
      <c r="FBU2938"/>
      <c r="FBV2938"/>
      <c r="FBW2938"/>
      <c r="FBX2938"/>
      <c r="FBY2938"/>
      <c r="FBZ2938"/>
      <c r="FCA2938"/>
      <c r="FCB2938"/>
      <c r="FCC2938"/>
      <c r="FCD2938"/>
      <c r="FCE2938"/>
      <c r="FCF2938"/>
      <c r="FCG2938"/>
      <c r="FCH2938"/>
      <c r="FCI2938"/>
      <c r="FCJ2938"/>
      <c r="FCK2938"/>
      <c r="FCL2938"/>
      <c r="FCM2938"/>
      <c r="FCN2938"/>
      <c r="FCO2938"/>
      <c r="FCP2938"/>
      <c r="FCQ2938"/>
      <c r="FCR2938"/>
      <c r="FCS2938"/>
      <c r="FCT2938"/>
      <c r="FCU2938"/>
      <c r="FCV2938"/>
      <c r="FCW2938"/>
      <c r="FCX2938"/>
      <c r="FCY2938"/>
      <c r="FCZ2938"/>
      <c r="FDA2938"/>
      <c r="FDB2938"/>
      <c r="FDC2938"/>
      <c r="FDD2938"/>
      <c r="FDE2938"/>
      <c r="FDF2938"/>
      <c r="FDG2938"/>
      <c r="FDH2938"/>
      <c r="FDI2938"/>
      <c r="FDJ2938"/>
      <c r="FDK2938"/>
      <c r="FDL2938"/>
      <c r="FDM2938"/>
      <c r="FDN2938"/>
      <c r="FDO2938"/>
      <c r="FDP2938"/>
      <c r="FDQ2938"/>
      <c r="FDR2938"/>
      <c r="FDS2938"/>
      <c r="FDT2938"/>
      <c r="FDU2938"/>
      <c r="FDV2938"/>
      <c r="FDW2938"/>
      <c r="FDX2938"/>
      <c r="FDY2938"/>
      <c r="FDZ2938"/>
      <c r="FEA2938"/>
      <c r="FEB2938"/>
      <c r="FEC2938"/>
      <c r="FED2938"/>
      <c r="FEE2938"/>
      <c r="FEF2938"/>
      <c r="FEG2938"/>
      <c r="FEH2938"/>
      <c r="FEI2938"/>
      <c r="FEJ2938"/>
      <c r="FEK2938"/>
      <c r="FEL2938"/>
      <c r="FEM2938"/>
      <c r="FEN2938"/>
      <c r="FEO2938"/>
      <c r="FEP2938"/>
      <c r="FEQ2938"/>
      <c r="FER2938"/>
      <c r="FES2938"/>
      <c r="FET2938"/>
      <c r="FEU2938"/>
      <c r="FEV2938"/>
      <c r="FEW2938"/>
      <c r="FEX2938"/>
      <c r="FEY2938"/>
      <c r="FEZ2938"/>
      <c r="FFA2938"/>
      <c r="FFB2938"/>
      <c r="FFC2938"/>
      <c r="FFD2938"/>
      <c r="FFE2938"/>
      <c r="FFF2938"/>
      <c r="FFG2938"/>
      <c r="FFH2938"/>
      <c r="FFI2938"/>
      <c r="FFJ2938"/>
      <c r="FFK2938"/>
      <c r="FFL2938"/>
      <c r="FFM2938"/>
      <c r="FFN2938"/>
      <c r="FFO2938"/>
      <c r="FFP2938"/>
      <c r="FFQ2938"/>
      <c r="FFR2938"/>
      <c r="FFS2938"/>
      <c r="FFT2938"/>
      <c r="FFU2938"/>
      <c r="FFV2938"/>
      <c r="FFW2938"/>
      <c r="FFX2938"/>
      <c r="FFY2938"/>
      <c r="FFZ2938"/>
      <c r="FGA2938"/>
      <c r="FGB2938"/>
      <c r="FGC2938"/>
      <c r="FGD2938"/>
      <c r="FGE2938"/>
      <c r="FGF2938"/>
      <c r="FGG2938"/>
      <c r="FGH2938"/>
      <c r="FGI2938"/>
      <c r="FGJ2938"/>
      <c r="FGK2938"/>
      <c r="FGL2938"/>
      <c r="FGM2938"/>
      <c r="FGN2938"/>
      <c r="FGO2938"/>
      <c r="FGP2938"/>
      <c r="FGQ2938"/>
      <c r="FGR2938"/>
      <c r="FGS2938"/>
      <c r="FGT2938"/>
      <c r="FGU2938"/>
      <c r="FGV2938"/>
      <c r="FGW2938"/>
      <c r="FGX2938"/>
      <c r="FGY2938"/>
      <c r="FGZ2938"/>
      <c r="FHA2938"/>
      <c r="FHB2938"/>
      <c r="FHC2938"/>
      <c r="FHD2938"/>
      <c r="FHE2938"/>
      <c r="FHF2938"/>
      <c r="FHG2938"/>
      <c r="FHH2938"/>
      <c r="FHI2938"/>
      <c r="FHJ2938"/>
      <c r="FHK2938"/>
      <c r="FHL2938"/>
      <c r="FHM2938"/>
      <c r="FHN2938"/>
      <c r="FHO2938"/>
      <c r="FHP2938"/>
      <c r="FHQ2938"/>
      <c r="FHR2938"/>
      <c r="FHS2938"/>
      <c r="FHT2938"/>
      <c r="FHU2938"/>
      <c r="FHV2938"/>
      <c r="FHW2938"/>
      <c r="FHX2938"/>
      <c r="FHY2938"/>
      <c r="FHZ2938"/>
      <c r="FIA2938"/>
      <c r="FIB2938"/>
      <c r="FIC2938"/>
      <c r="FID2938"/>
      <c r="FIE2938"/>
      <c r="FIF2938"/>
      <c r="FIG2938"/>
      <c r="FIH2938"/>
      <c r="FII2938"/>
      <c r="FIJ2938"/>
      <c r="FIK2938"/>
      <c r="FIL2938"/>
      <c r="FIM2938"/>
      <c r="FIN2938"/>
      <c r="FIO2938"/>
      <c r="FIP2938"/>
      <c r="FIQ2938"/>
      <c r="FIR2938"/>
      <c r="FIS2938"/>
      <c r="FIT2938"/>
      <c r="FIU2938"/>
      <c r="FIV2938"/>
      <c r="FIW2938"/>
      <c r="FIX2938"/>
      <c r="FIY2938"/>
      <c r="FIZ2938"/>
      <c r="FJA2938"/>
      <c r="FJB2938"/>
      <c r="FJC2938"/>
      <c r="FJD2938"/>
      <c r="FJE2938"/>
      <c r="FJF2938"/>
      <c r="FJG2938"/>
      <c r="FJH2938"/>
      <c r="FJI2938"/>
      <c r="FJJ2938"/>
      <c r="FJK2938"/>
      <c r="FJL2938"/>
      <c r="FJM2938"/>
      <c r="FJN2938"/>
      <c r="FJO2938"/>
      <c r="FJP2938"/>
      <c r="FJQ2938"/>
      <c r="FJR2938"/>
      <c r="FJS2938"/>
      <c r="FJT2938"/>
      <c r="FJU2938"/>
      <c r="FJV2938"/>
      <c r="FJW2938"/>
      <c r="FJX2938"/>
      <c r="FJY2938"/>
      <c r="FJZ2938"/>
      <c r="FKA2938"/>
      <c r="FKB2938"/>
      <c r="FKC2938"/>
      <c r="FKD2938"/>
      <c r="FKE2938"/>
      <c r="FKF2938"/>
      <c r="FKG2938"/>
      <c r="FKH2938"/>
      <c r="FKI2938"/>
      <c r="FKJ2938"/>
      <c r="FKK2938"/>
      <c r="FKL2938"/>
      <c r="FKM2938"/>
      <c r="FKN2938"/>
      <c r="FKO2938"/>
      <c r="FKP2938"/>
      <c r="FKQ2938"/>
      <c r="FKR2938"/>
      <c r="FKS2938"/>
      <c r="FKT2938"/>
      <c r="FKU2938"/>
      <c r="FKV2938"/>
      <c r="FKW2938"/>
      <c r="FKX2938"/>
      <c r="FKY2938"/>
      <c r="FKZ2938"/>
      <c r="FLA2938"/>
      <c r="FLB2938"/>
      <c r="FLC2938"/>
      <c r="FLD2938"/>
      <c r="FLE2938"/>
      <c r="FLF2938"/>
      <c r="FLG2938"/>
      <c r="FLH2938"/>
      <c r="FLI2938"/>
      <c r="FLJ2938"/>
      <c r="FLK2938"/>
      <c r="FLL2938"/>
      <c r="FLM2938"/>
      <c r="FLN2938"/>
      <c r="FLO2938"/>
      <c r="FLP2938"/>
      <c r="FLQ2938"/>
      <c r="FLR2938"/>
      <c r="FLS2938"/>
      <c r="FLT2938"/>
      <c r="FLU2938"/>
      <c r="FLV2938"/>
      <c r="FLW2938"/>
      <c r="FLX2938"/>
      <c r="FLY2938"/>
      <c r="FLZ2938"/>
      <c r="FMA2938"/>
      <c r="FMB2938"/>
      <c r="FMC2938"/>
      <c r="FMD2938"/>
      <c r="FME2938"/>
      <c r="FMF2938"/>
      <c r="FMG2938"/>
      <c r="FMH2938"/>
      <c r="FMI2938"/>
      <c r="FMJ2938"/>
      <c r="FMK2938"/>
      <c r="FML2938"/>
      <c r="FMM2938"/>
      <c r="FMN2938"/>
      <c r="FMO2938"/>
      <c r="FMP2938"/>
      <c r="FMQ2938"/>
      <c r="FMR2938"/>
      <c r="FMS2938"/>
      <c r="FMT2938"/>
      <c r="FMU2938"/>
      <c r="FMV2938"/>
      <c r="FMW2938"/>
      <c r="FMX2938"/>
      <c r="FMY2938"/>
      <c r="FMZ2938"/>
      <c r="FNA2938"/>
      <c r="FNB2938"/>
      <c r="FNC2938"/>
      <c r="FND2938"/>
      <c r="FNE2938"/>
      <c r="FNF2938"/>
      <c r="FNG2938"/>
      <c r="FNH2938"/>
      <c r="FNI2938"/>
      <c r="FNJ2938"/>
      <c r="FNK2938"/>
      <c r="FNL2938"/>
      <c r="FNM2938"/>
      <c r="FNN2938"/>
      <c r="FNO2938"/>
      <c r="FNP2938"/>
      <c r="FNQ2938"/>
      <c r="FNR2938"/>
      <c r="FNS2938"/>
      <c r="FNT2938"/>
      <c r="FNU2938"/>
      <c r="FNV2938"/>
      <c r="FNW2938"/>
      <c r="FNX2938"/>
      <c r="FNY2938"/>
      <c r="FNZ2938"/>
      <c r="FOA2938"/>
      <c r="FOB2938"/>
      <c r="FOC2938"/>
      <c r="FOD2938"/>
      <c r="FOE2938"/>
      <c r="FOF2938"/>
      <c r="FOG2938"/>
      <c r="FOH2938"/>
      <c r="FOI2938"/>
      <c r="FOJ2938"/>
      <c r="FOK2938"/>
      <c r="FOL2938"/>
      <c r="FOM2938"/>
      <c r="FON2938"/>
      <c r="FOO2938"/>
      <c r="FOP2938"/>
      <c r="FOQ2938"/>
      <c r="FOR2938"/>
      <c r="FOS2938"/>
      <c r="FOT2938"/>
      <c r="FOU2938"/>
      <c r="FOV2938"/>
      <c r="FOW2938"/>
      <c r="FOX2938"/>
      <c r="FOY2938"/>
      <c r="FOZ2938"/>
      <c r="FPA2938"/>
      <c r="FPB2938"/>
      <c r="FPC2938"/>
      <c r="FPD2938"/>
      <c r="FPE2938"/>
      <c r="FPF2938"/>
      <c r="FPG2938"/>
      <c r="FPH2938"/>
      <c r="FPI2938"/>
      <c r="FPJ2938"/>
      <c r="FPK2938"/>
      <c r="FPL2938"/>
      <c r="FPM2938"/>
      <c r="FPN2938"/>
      <c r="FPO2938"/>
      <c r="FPP2938"/>
      <c r="FPQ2938"/>
      <c r="FPR2938"/>
      <c r="FPS2938"/>
      <c r="FPT2938"/>
      <c r="FPU2938"/>
      <c r="FPV2938"/>
      <c r="FPW2938"/>
      <c r="FPX2938"/>
      <c r="FPY2938"/>
      <c r="FPZ2938"/>
      <c r="FQA2938"/>
      <c r="FQB2938"/>
      <c r="FQC2938"/>
      <c r="FQD2938"/>
      <c r="FQE2938"/>
      <c r="FQF2938"/>
      <c r="FQG2938"/>
      <c r="FQH2938"/>
      <c r="FQI2938"/>
      <c r="FQJ2938"/>
      <c r="FQK2938"/>
      <c r="FQL2938"/>
      <c r="FQM2938"/>
      <c r="FQN2938"/>
      <c r="FQO2938"/>
      <c r="FQP2938"/>
      <c r="FQQ2938"/>
      <c r="FQR2938"/>
      <c r="FQS2938"/>
      <c r="FQT2938"/>
      <c r="FQU2938"/>
      <c r="FQV2938"/>
      <c r="FQW2938"/>
      <c r="FQX2938"/>
      <c r="FQY2938"/>
      <c r="FQZ2938"/>
      <c r="FRA2938"/>
      <c r="FRB2938"/>
      <c r="FRC2938"/>
      <c r="FRD2938"/>
      <c r="FRE2938"/>
      <c r="FRF2938"/>
      <c r="FRG2938"/>
      <c r="FRH2938"/>
      <c r="FRI2938"/>
      <c r="FRJ2938"/>
      <c r="FRK2938"/>
      <c r="FRL2938"/>
      <c r="FRM2938"/>
      <c r="FRN2938"/>
      <c r="FRO2938"/>
      <c r="FRP2938"/>
      <c r="FRQ2938"/>
      <c r="FRR2938"/>
      <c r="FRS2938"/>
      <c r="FRT2938"/>
      <c r="FRU2938"/>
      <c r="FRV2938"/>
      <c r="FRW2938"/>
      <c r="FRX2938"/>
      <c r="FRY2938"/>
      <c r="FRZ2938"/>
      <c r="FSA2938"/>
      <c r="FSB2938"/>
      <c r="FSC2938"/>
      <c r="FSD2938"/>
      <c r="FSE2938"/>
      <c r="FSF2938"/>
      <c r="FSG2938"/>
      <c r="FSH2938"/>
      <c r="FSI2938"/>
      <c r="FSJ2938"/>
      <c r="FSK2938"/>
      <c r="FSL2938"/>
      <c r="FSM2938"/>
      <c r="FSN2938"/>
      <c r="FSO2938"/>
      <c r="FSP2938"/>
      <c r="FSQ2938"/>
      <c r="FSR2938"/>
      <c r="FSS2938"/>
      <c r="FST2938"/>
      <c r="FSU2938"/>
      <c r="FSV2938"/>
      <c r="FSW2938"/>
      <c r="FSX2938"/>
      <c r="FSY2938"/>
      <c r="FSZ2938"/>
      <c r="FTA2938"/>
      <c r="FTB2938"/>
      <c r="FTC2938"/>
      <c r="FTD2938"/>
      <c r="FTE2938"/>
      <c r="FTF2938"/>
      <c r="FTG2938"/>
      <c r="FTH2938"/>
      <c r="FTI2938"/>
      <c r="FTJ2938"/>
      <c r="FTK2938"/>
      <c r="FTL2938"/>
      <c r="FTM2938"/>
      <c r="FTN2938"/>
      <c r="FTO2938"/>
      <c r="FTP2938"/>
      <c r="FTQ2938"/>
      <c r="FTR2938"/>
      <c r="FTS2938"/>
      <c r="FTT2938"/>
      <c r="FTU2938"/>
      <c r="FTV2938"/>
      <c r="FTW2938"/>
      <c r="FTX2938"/>
      <c r="FTY2938"/>
      <c r="FTZ2938"/>
      <c r="FUA2938"/>
      <c r="FUB2938"/>
      <c r="FUC2938"/>
      <c r="FUD2938"/>
      <c r="FUE2938"/>
      <c r="FUF2938"/>
      <c r="FUG2938"/>
      <c r="FUH2938"/>
      <c r="FUI2938"/>
      <c r="FUJ2938"/>
      <c r="FUK2938"/>
      <c r="FUL2938"/>
      <c r="FUM2938"/>
      <c r="FUN2938"/>
      <c r="FUO2938"/>
      <c r="FUP2938"/>
      <c r="FUQ2938"/>
      <c r="FUR2938"/>
      <c r="FUS2938"/>
      <c r="FUT2938"/>
      <c r="FUU2938"/>
      <c r="FUV2938"/>
      <c r="FUW2938"/>
      <c r="FUX2938"/>
      <c r="FUY2938"/>
      <c r="FUZ2938"/>
      <c r="FVA2938"/>
      <c r="FVB2938"/>
      <c r="FVC2938"/>
      <c r="FVD2938"/>
      <c r="FVE2938"/>
      <c r="FVF2938"/>
      <c r="FVG2938"/>
      <c r="FVH2938"/>
      <c r="FVI2938"/>
      <c r="FVJ2938"/>
      <c r="FVK2938"/>
      <c r="FVL2938"/>
      <c r="FVM2938"/>
      <c r="FVN2938"/>
      <c r="FVO2938"/>
      <c r="FVP2938"/>
      <c r="FVQ2938"/>
      <c r="FVR2938"/>
      <c r="FVS2938"/>
      <c r="FVT2938"/>
      <c r="FVU2938"/>
      <c r="FVV2938"/>
      <c r="FVW2938"/>
      <c r="FVX2938"/>
      <c r="FVY2938"/>
      <c r="FVZ2938"/>
      <c r="FWA2938"/>
      <c r="FWB2938"/>
      <c r="FWC2938"/>
      <c r="FWD2938"/>
      <c r="FWE2938"/>
      <c r="FWF2938"/>
      <c r="FWG2938"/>
      <c r="FWH2938"/>
      <c r="FWI2938"/>
      <c r="FWJ2938"/>
      <c r="FWK2938"/>
      <c r="FWL2938"/>
      <c r="FWM2938"/>
      <c r="FWN2938"/>
      <c r="FWO2938"/>
      <c r="FWP2938"/>
      <c r="FWQ2938"/>
      <c r="FWR2938"/>
      <c r="FWS2938"/>
      <c r="FWT2938"/>
      <c r="FWU2938"/>
      <c r="FWV2938"/>
      <c r="FWW2938"/>
      <c r="FWX2938"/>
      <c r="FWY2938"/>
      <c r="FWZ2938"/>
      <c r="FXA2938"/>
      <c r="FXB2938"/>
      <c r="FXC2938"/>
      <c r="FXD2938"/>
      <c r="FXE2938"/>
      <c r="FXF2938"/>
      <c r="FXG2938"/>
      <c r="FXH2938"/>
      <c r="FXI2938"/>
      <c r="FXJ2938"/>
      <c r="FXK2938"/>
      <c r="FXL2938"/>
      <c r="FXM2938"/>
      <c r="FXN2938"/>
      <c r="FXO2938"/>
      <c r="FXP2938"/>
      <c r="FXQ2938"/>
      <c r="FXR2938"/>
      <c r="FXS2938"/>
      <c r="FXT2938"/>
      <c r="FXU2938"/>
      <c r="FXV2938"/>
      <c r="FXW2938"/>
      <c r="FXX2938"/>
      <c r="FXY2938"/>
      <c r="FXZ2938"/>
      <c r="FYA2938"/>
      <c r="FYB2938"/>
      <c r="FYC2938"/>
      <c r="FYD2938"/>
      <c r="FYE2938"/>
      <c r="FYF2938"/>
      <c r="FYG2938"/>
      <c r="FYH2938"/>
      <c r="FYI2938"/>
      <c r="FYJ2938"/>
      <c r="FYK2938"/>
      <c r="FYL2938"/>
      <c r="FYM2938"/>
      <c r="FYN2938"/>
      <c r="FYO2938"/>
      <c r="FYP2938"/>
      <c r="FYQ2938"/>
      <c r="FYR2938"/>
      <c r="FYS2938"/>
      <c r="FYT2938"/>
      <c r="FYU2938"/>
      <c r="FYV2938"/>
      <c r="FYW2938"/>
      <c r="FYX2938"/>
      <c r="FYY2938"/>
      <c r="FYZ2938"/>
      <c r="FZA2938"/>
      <c r="FZB2938"/>
      <c r="FZC2938"/>
      <c r="FZD2938"/>
      <c r="FZE2938"/>
      <c r="FZF2938"/>
      <c r="FZG2938"/>
      <c r="FZH2938"/>
      <c r="FZI2938"/>
      <c r="FZJ2938"/>
      <c r="FZK2938"/>
      <c r="FZL2938"/>
      <c r="FZM2938"/>
      <c r="FZN2938"/>
      <c r="FZO2938"/>
      <c r="FZP2938"/>
      <c r="FZQ2938"/>
      <c r="FZR2938"/>
      <c r="FZS2938"/>
      <c r="FZT2938"/>
      <c r="FZU2938"/>
      <c r="FZV2938"/>
      <c r="FZW2938"/>
      <c r="FZX2938"/>
      <c r="FZY2938"/>
      <c r="FZZ2938"/>
      <c r="GAA2938"/>
      <c r="GAB2938"/>
      <c r="GAC2938"/>
      <c r="GAD2938"/>
      <c r="GAE2938"/>
      <c r="GAF2938"/>
      <c r="GAG2938"/>
      <c r="GAH2938"/>
      <c r="GAI2938"/>
      <c r="GAJ2938"/>
      <c r="GAK2938"/>
      <c r="GAL2938"/>
      <c r="GAM2938"/>
      <c r="GAN2938"/>
      <c r="GAO2938"/>
      <c r="GAP2938"/>
      <c r="GAQ2938"/>
      <c r="GAR2938"/>
      <c r="GAS2938"/>
      <c r="GAT2938"/>
      <c r="GAU2938"/>
      <c r="GAV2938"/>
      <c r="GAW2938"/>
      <c r="GAX2938"/>
      <c r="GAY2938"/>
      <c r="GAZ2938"/>
      <c r="GBA2938"/>
      <c r="GBB2938"/>
      <c r="GBC2938"/>
      <c r="GBD2938"/>
      <c r="GBE2938"/>
      <c r="GBF2938"/>
      <c r="GBG2938"/>
      <c r="GBH2938"/>
      <c r="GBI2938"/>
      <c r="GBJ2938"/>
      <c r="GBK2938"/>
      <c r="GBL2938"/>
      <c r="GBM2938"/>
      <c r="GBN2938"/>
      <c r="GBO2938"/>
      <c r="GBP2938"/>
      <c r="GBQ2938"/>
      <c r="GBR2938"/>
      <c r="GBS2938"/>
      <c r="GBT2938"/>
      <c r="GBU2938"/>
      <c r="GBV2938"/>
      <c r="GBW2938"/>
      <c r="GBX2938"/>
      <c r="GBY2938"/>
      <c r="GBZ2938"/>
      <c r="GCA2938"/>
      <c r="GCB2938"/>
      <c r="GCC2938"/>
      <c r="GCD2938"/>
      <c r="GCE2938"/>
      <c r="GCF2938"/>
      <c r="GCG2938"/>
      <c r="GCH2938"/>
      <c r="GCI2938"/>
      <c r="GCJ2938"/>
      <c r="GCK2938"/>
      <c r="GCL2938"/>
      <c r="GCM2938"/>
      <c r="GCN2938"/>
      <c r="GCO2938"/>
      <c r="GCP2938"/>
      <c r="GCQ2938"/>
      <c r="GCR2938"/>
      <c r="GCS2938"/>
      <c r="GCT2938"/>
      <c r="GCU2938"/>
      <c r="GCV2938"/>
      <c r="GCW2938"/>
      <c r="GCX2938"/>
      <c r="GCY2938"/>
      <c r="GCZ2938"/>
      <c r="GDA2938"/>
      <c r="GDB2938"/>
      <c r="GDC2938"/>
      <c r="GDD2938"/>
      <c r="GDE2938"/>
      <c r="GDF2938"/>
      <c r="GDG2938"/>
      <c r="GDH2938"/>
      <c r="GDI2938"/>
      <c r="GDJ2938"/>
      <c r="GDK2938"/>
      <c r="GDL2938"/>
      <c r="GDM2938"/>
      <c r="GDN2938"/>
      <c r="GDO2938"/>
      <c r="GDP2938"/>
      <c r="GDQ2938"/>
      <c r="GDR2938"/>
      <c r="GDS2938"/>
      <c r="GDT2938"/>
      <c r="GDU2938"/>
      <c r="GDV2938"/>
      <c r="GDW2938"/>
      <c r="GDX2938"/>
      <c r="GDY2938"/>
      <c r="GDZ2938"/>
      <c r="GEA2938"/>
      <c r="GEB2938"/>
      <c r="GEC2938"/>
      <c r="GED2938"/>
      <c r="GEE2938"/>
      <c r="GEF2938"/>
      <c r="GEG2938"/>
      <c r="GEH2938"/>
      <c r="GEI2938"/>
      <c r="GEJ2938"/>
      <c r="GEK2938"/>
      <c r="GEL2938"/>
      <c r="GEM2938"/>
      <c r="GEN2938"/>
      <c r="GEO2938"/>
      <c r="GEP2938"/>
      <c r="GEQ2938"/>
      <c r="GER2938"/>
      <c r="GES2938"/>
      <c r="GET2938"/>
      <c r="GEU2938"/>
      <c r="GEV2938"/>
      <c r="GEW2938"/>
      <c r="GEX2938"/>
      <c r="GEY2938"/>
      <c r="GEZ2938"/>
      <c r="GFA2938"/>
      <c r="GFB2938"/>
      <c r="GFC2938"/>
      <c r="GFD2938"/>
      <c r="GFE2938"/>
      <c r="GFF2938"/>
      <c r="GFG2938"/>
      <c r="GFH2938"/>
      <c r="GFI2938"/>
      <c r="GFJ2938"/>
      <c r="GFK2938"/>
      <c r="GFL2938"/>
      <c r="GFM2938"/>
      <c r="GFN2938"/>
      <c r="GFO2938"/>
      <c r="GFP2938"/>
      <c r="GFQ2938"/>
      <c r="GFR2938"/>
      <c r="GFS2938"/>
      <c r="GFT2938"/>
      <c r="GFU2938"/>
      <c r="GFV2938"/>
      <c r="GFW2938"/>
      <c r="GFX2938"/>
      <c r="GFY2938"/>
      <c r="GFZ2938"/>
      <c r="GGA2938"/>
      <c r="GGB2938"/>
      <c r="GGC2938"/>
      <c r="GGD2938"/>
      <c r="GGE2938"/>
      <c r="GGF2938"/>
      <c r="GGG2938"/>
      <c r="GGH2938"/>
      <c r="GGI2938"/>
      <c r="GGJ2938"/>
      <c r="GGK2938"/>
      <c r="GGL2938"/>
      <c r="GGM2938"/>
      <c r="GGN2938"/>
      <c r="GGO2938"/>
      <c r="GGP2938"/>
      <c r="GGQ2938"/>
      <c r="GGR2938"/>
      <c r="GGS2938"/>
      <c r="GGT2938"/>
      <c r="GGU2938"/>
      <c r="GGV2938"/>
      <c r="GGW2938"/>
      <c r="GGX2938"/>
      <c r="GGY2938"/>
      <c r="GGZ2938"/>
      <c r="GHA2938"/>
      <c r="GHB2938"/>
      <c r="GHC2938"/>
      <c r="GHD2938"/>
      <c r="GHE2938"/>
      <c r="GHF2938"/>
      <c r="GHG2938"/>
      <c r="GHH2938"/>
      <c r="GHI2938"/>
      <c r="GHJ2938"/>
      <c r="GHK2938"/>
      <c r="GHL2938"/>
      <c r="GHM2938"/>
      <c r="GHN2938"/>
      <c r="GHO2938"/>
      <c r="GHP2938"/>
      <c r="GHQ2938"/>
      <c r="GHR2938"/>
      <c r="GHS2938"/>
      <c r="GHT2938"/>
      <c r="GHU2938"/>
      <c r="GHV2938"/>
      <c r="GHW2938"/>
      <c r="GHX2938"/>
      <c r="GHY2938"/>
      <c r="GHZ2938"/>
      <c r="GIA2938"/>
      <c r="GIB2938"/>
      <c r="GIC2938"/>
      <c r="GID2938"/>
      <c r="GIE2938"/>
      <c r="GIF2938"/>
      <c r="GIG2938"/>
      <c r="GIH2938"/>
      <c r="GII2938"/>
      <c r="GIJ2938"/>
      <c r="GIK2938"/>
      <c r="GIL2938"/>
      <c r="GIM2938"/>
      <c r="GIN2938"/>
      <c r="GIO2938"/>
      <c r="GIP2938"/>
      <c r="GIQ2938"/>
      <c r="GIR2938"/>
      <c r="GIS2938"/>
      <c r="GIT2938"/>
      <c r="GIU2938"/>
      <c r="GIV2938"/>
      <c r="GIW2938"/>
      <c r="GIX2938"/>
      <c r="GIY2938"/>
      <c r="GIZ2938"/>
      <c r="GJA2938"/>
      <c r="GJB2938"/>
      <c r="GJC2938"/>
      <c r="GJD2938"/>
      <c r="GJE2938"/>
      <c r="GJF2938"/>
      <c r="GJG2938"/>
      <c r="GJH2938"/>
      <c r="GJI2938"/>
      <c r="GJJ2938"/>
      <c r="GJK2938"/>
      <c r="GJL2938"/>
      <c r="GJM2938"/>
      <c r="GJN2938"/>
      <c r="GJO2938"/>
      <c r="GJP2938"/>
      <c r="GJQ2938"/>
      <c r="GJR2938"/>
      <c r="GJS2938"/>
      <c r="GJT2938"/>
      <c r="GJU2938"/>
      <c r="GJV2938"/>
      <c r="GJW2938"/>
      <c r="GJX2938"/>
      <c r="GJY2938"/>
      <c r="GJZ2938"/>
      <c r="GKA2938"/>
      <c r="GKB2938"/>
      <c r="GKC2938"/>
      <c r="GKD2938"/>
      <c r="GKE2938"/>
      <c r="GKF2938"/>
      <c r="GKG2938"/>
      <c r="GKH2938"/>
      <c r="GKI2938"/>
      <c r="GKJ2938"/>
      <c r="GKK2938"/>
      <c r="GKL2938"/>
      <c r="GKM2938"/>
      <c r="GKN2938"/>
      <c r="GKO2938"/>
      <c r="GKP2938"/>
      <c r="GKQ2938"/>
      <c r="GKR2938"/>
      <c r="GKS2938"/>
      <c r="GKT2938"/>
      <c r="GKU2938"/>
      <c r="GKV2938"/>
      <c r="GKW2938"/>
      <c r="GKX2938"/>
      <c r="GKY2938"/>
      <c r="GKZ2938"/>
      <c r="GLA2938"/>
      <c r="GLB2938"/>
      <c r="GLC2938"/>
      <c r="GLD2938"/>
      <c r="GLE2938"/>
      <c r="GLF2938"/>
      <c r="GLG2938"/>
      <c r="GLH2938"/>
      <c r="GLI2938"/>
      <c r="GLJ2938"/>
      <c r="GLK2938"/>
      <c r="GLL2938"/>
      <c r="GLM2938"/>
      <c r="GLN2938"/>
      <c r="GLO2938"/>
      <c r="GLP2938"/>
      <c r="GLQ2938"/>
      <c r="GLR2938"/>
      <c r="GLS2938"/>
      <c r="GLT2938"/>
      <c r="GLU2938"/>
      <c r="GLV2938"/>
      <c r="GLW2938"/>
      <c r="GLX2938"/>
      <c r="GLY2938"/>
      <c r="GLZ2938"/>
      <c r="GMA2938"/>
      <c r="GMB2938"/>
      <c r="GMC2938"/>
      <c r="GMD2938"/>
      <c r="GME2938"/>
      <c r="GMF2938"/>
      <c r="GMG2938"/>
      <c r="GMH2938"/>
      <c r="GMI2938"/>
      <c r="GMJ2938"/>
      <c r="GMK2938"/>
      <c r="GML2938"/>
      <c r="GMM2938"/>
      <c r="GMN2938"/>
      <c r="GMO2938"/>
      <c r="GMP2938"/>
      <c r="GMQ2938"/>
      <c r="GMR2938"/>
      <c r="GMS2938"/>
      <c r="GMT2938"/>
      <c r="GMU2938"/>
      <c r="GMV2938"/>
      <c r="GMW2938"/>
      <c r="GMX2938"/>
      <c r="GMY2938"/>
      <c r="GMZ2938"/>
      <c r="GNA2938"/>
      <c r="GNB2938"/>
      <c r="GNC2938"/>
      <c r="GND2938"/>
      <c r="GNE2938"/>
      <c r="GNF2938"/>
      <c r="GNG2938"/>
      <c r="GNH2938"/>
      <c r="GNI2938"/>
      <c r="GNJ2938"/>
      <c r="GNK2938"/>
      <c r="GNL2938"/>
      <c r="GNM2938"/>
      <c r="GNN2938"/>
      <c r="GNO2938"/>
      <c r="GNP2938"/>
      <c r="GNQ2938"/>
      <c r="GNR2938"/>
      <c r="GNS2938"/>
      <c r="GNT2938"/>
      <c r="GNU2938"/>
      <c r="GNV2938"/>
      <c r="GNW2938"/>
      <c r="GNX2938"/>
      <c r="GNY2938"/>
      <c r="GNZ2938"/>
      <c r="GOA2938"/>
      <c r="GOB2938"/>
      <c r="GOC2938"/>
      <c r="GOD2938"/>
      <c r="GOE2938"/>
      <c r="GOF2938"/>
      <c r="GOG2938"/>
      <c r="GOH2938"/>
      <c r="GOI2938"/>
      <c r="GOJ2938"/>
      <c r="GOK2938"/>
      <c r="GOL2938"/>
      <c r="GOM2938"/>
      <c r="GON2938"/>
      <c r="GOO2938"/>
      <c r="GOP2938"/>
      <c r="GOQ2938"/>
      <c r="GOR2938"/>
      <c r="GOS2938"/>
      <c r="GOT2938"/>
      <c r="GOU2938"/>
      <c r="GOV2938"/>
      <c r="GOW2938"/>
      <c r="GOX2938"/>
      <c r="GOY2938"/>
      <c r="GOZ2938"/>
      <c r="GPA2938"/>
      <c r="GPB2938"/>
      <c r="GPC2938"/>
      <c r="GPD2938"/>
      <c r="GPE2938"/>
      <c r="GPF2938"/>
      <c r="GPG2938"/>
      <c r="GPH2938"/>
      <c r="GPI2938"/>
      <c r="GPJ2938"/>
      <c r="GPK2938"/>
      <c r="GPL2938"/>
      <c r="GPM2938"/>
      <c r="GPN2938"/>
      <c r="GPO2938"/>
      <c r="GPP2938"/>
      <c r="GPQ2938"/>
      <c r="GPR2938"/>
      <c r="GPS2938"/>
      <c r="GPT2938"/>
      <c r="GPU2938"/>
      <c r="GPV2938"/>
      <c r="GPW2938"/>
      <c r="GPX2938"/>
      <c r="GPY2938"/>
      <c r="GPZ2938"/>
      <c r="GQA2938"/>
      <c r="GQB2938"/>
      <c r="GQC2938"/>
      <c r="GQD2938"/>
      <c r="GQE2938"/>
      <c r="GQF2938"/>
      <c r="GQG2938"/>
      <c r="GQH2938"/>
      <c r="GQI2938"/>
      <c r="GQJ2938"/>
      <c r="GQK2938"/>
      <c r="GQL2938"/>
      <c r="GQM2938"/>
      <c r="GQN2938"/>
      <c r="GQO2938"/>
      <c r="GQP2938"/>
      <c r="GQQ2938"/>
      <c r="GQR2938"/>
      <c r="GQS2938"/>
      <c r="GQT2938"/>
      <c r="GQU2938"/>
      <c r="GQV2938"/>
      <c r="GQW2938"/>
      <c r="GQX2938"/>
      <c r="GQY2938"/>
      <c r="GQZ2938"/>
      <c r="GRA2938"/>
      <c r="GRB2938"/>
      <c r="GRC2938"/>
      <c r="GRD2938"/>
      <c r="GRE2938"/>
      <c r="GRF2938"/>
      <c r="GRG2938"/>
      <c r="GRH2938"/>
      <c r="GRI2938"/>
      <c r="GRJ2938"/>
      <c r="GRK2938"/>
      <c r="GRL2938"/>
      <c r="GRM2938"/>
      <c r="GRN2938"/>
      <c r="GRO2938"/>
      <c r="GRP2938"/>
      <c r="GRQ2938"/>
      <c r="GRR2938"/>
      <c r="GRS2938"/>
      <c r="GRT2938"/>
      <c r="GRU2938"/>
      <c r="GRV2938"/>
      <c r="GRW2938"/>
      <c r="GRX2938"/>
      <c r="GRY2938"/>
      <c r="GRZ2938"/>
      <c r="GSA2938"/>
      <c r="GSB2938"/>
      <c r="GSC2938"/>
      <c r="GSD2938"/>
      <c r="GSE2938"/>
      <c r="GSF2938"/>
      <c r="GSG2938"/>
      <c r="GSH2938"/>
      <c r="GSI2938"/>
      <c r="GSJ2938"/>
      <c r="GSK2938"/>
      <c r="GSL2938"/>
      <c r="GSM2938"/>
      <c r="GSN2938"/>
      <c r="GSO2938"/>
      <c r="GSP2938"/>
      <c r="GSQ2938"/>
      <c r="GSR2938"/>
      <c r="GSS2938"/>
      <c r="GST2938"/>
      <c r="GSU2938"/>
      <c r="GSV2938"/>
      <c r="GSW2938"/>
      <c r="GSX2938"/>
      <c r="GSY2938"/>
      <c r="GSZ2938"/>
      <c r="GTA2938"/>
      <c r="GTB2938"/>
      <c r="GTC2938"/>
      <c r="GTD2938"/>
      <c r="GTE2938"/>
      <c r="GTF2938"/>
      <c r="GTG2938"/>
      <c r="GTH2938"/>
      <c r="GTI2938"/>
      <c r="GTJ2938"/>
      <c r="GTK2938"/>
      <c r="GTL2938"/>
      <c r="GTM2938"/>
      <c r="GTN2938"/>
      <c r="GTO2938"/>
      <c r="GTP2938"/>
      <c r="GTQ2938"/>
      <c r="GTR2938"/>
      <c r="GTS2938"/>
      <c r="GTT2938"/>
      <c r="GTU2938"/>
      <c r="GTV2938"/>
      <c r="GTW2938"/>
      <c r="GTX2938"/>
      <c r="GTY2938"/>
      <c r="GTZ2938"/>
      <c r="GUA2938"/>
      <c r="GUB2938"/>
      <c r="GUC2938"/>
      <c r="GUD2938"/>
      <c r="GUE2938"/>
      <c r="GUF2938"/>
      <c r="GUG2938"/>
      <c r="GUH2938"/>
      <c r="GUI2938"/>
      <c r="GUJ2938"/>
      <c r="GUK2938"/>
      <c r="GUL2938"/>
      <c r="GUM2938"/>
      <c r="GUN2938"/>
      <c r="GUO2938"/>
      <c r="GUP2938"/>
      <c r="GUQ2938"/>
      <c r="GUR2938"/>
      <c r="GUS2938"/>
      <c r="GUT2938"/>
      <c r="GUU2938"/>
      <c r="GUV2938"/>
      <c r="GUW2938"/>
      <c r="GUX2938"/>
      <c r="GUY2938"/>
      <c r="GUZ2938"/>
      <c r="GVA2938"/>
      <c r="GVB2938"/>
      <c r="GVC2938"/>
      <c r="GVD2938"/>
      <c r="GVE2938"/>
      <c r="GVF2938"/>
      <c r="GVG2938"/>
      <c r="GVH2938"/>
      <c r="GVI2938"/>
      <c r="GVJ2938"/>
      <c r="GVK2938"/>
      <c r="GVL2938"/>
      <c r="GVM2938"/>
      <c r="GVN2938"/>
      <c r="GVO2938"/>
      <c r="GVP2938"/>
      <c r="GVQ2938"/>
      <c r="GVR2938"/>
      <c r="GVS2938"/>
      <c r="GVT2938"/>
      <c r="GVU2938"/>
      <c r="GVV2938"/>
      <c r="GVW2938"/>
      <c r="GVX2938"/>
      <c r="GVY2938"/>
      <c r="GVZ2938"/>
      <c r="GWA2938"/>
      <c r="GWB2938"/>
      <c r="GWC2938"/>
      <c r="GWD2938"/>
      <c r="GWE2938"/>
      <c r="GWF2938"/>
      <c r="GWG2938"/>
      <c r="GWH2938"/>
      <c r="GWI2938"/>
      <c r="GWJ2938"/>
      <c r="GWK2938"/>
      <c r="GWL2938"/>
      <c r="GWM2938"/>
      <c r="GWN2938"/>
      <c r="GWO2938"/>
      <c r="GWP2938"/>
      <c r="GWQ2938"/>
      <c r="GWR2938"/>
      <c r="GWS2938"/>
      <c r="GWT2938"/>
      <c r="GWU2938"/>
      <c r="GWV2938"/>
      <c r="GWW2938"/>
      <c r="GWX2938"/>
      <c r="GWY2938"/>
      <c r="GWZ2938"/>
      <c r="GXA2938"/>
      <c r="GXB2938"/>
      <c r="GXC2938"/>
      <c r="GXD2938"/>
      <c r="GXE2938"/>
      <c r="GXF2938"/>
      <c r="GXG2938"/>
      <c r="GXH2938"/>
      <c r="GXI2938"/>
      <c r="GXJ2938"/>
      <c r="GXK2938"/>
      <c r="GXL2938"/>
      <c r="GXM2938"/>
      <c r="GXN2938"/>
      <c r="GXO2938"/>
      <c r="GXP2938"/>
      <c r="GXQ2938"/>
      <c r="GXR2938"/>
      <c r="GXS2938"/>
      <c r="GXT2938"/>
      <c r="GXU2938"/>
      <c r="GXV2938"/>
      <c r="GXW2938"/>
      <c r="GXX2938"/>
      <c r="GXY2938"/>
      <c r="GXZ2938"/>
      <c r="GYA2938"/>
      <c r="GYB2938"/>
      <c r="GYC2938"/>
      <c r="GYD2938"/>
      <c r="GYE2938"/>
      <c r="GYF2938"/>
      <c r="GYG2938"/>
      <c r="GYH2938"/>
      <c r="GYI2938"/>
      <c r="GYJ2938"/>
      <c r="GYK2938"/>
      <c r="GYL2938"/>
      <c r="GYM2938"/>
      <c r="GYN2938"/>
      <c r="GYO2938"/>
      <c r="GYP2938"/>
      <c r="GYQ2938"/>
      <c r="GYR2938"/>
      <c r="GYS2938"/>
      <c r="GYT2938"/>
      <c r="GYU2938"/>
      <c r="GYV2938"/>
      <c r="GYW2938"/>
      <c r="GYX2938"/>
      <c r="GYY2938"/>
      <c r="GYZ2938"/>
      <c r="GZA2938"/>
      <c r="GZB2938"/>
      <c r="GZC2938"/>
      <c r="GZD2938"/>
      <c r="GZE2938"/>
      <c r="GZF2938"/>
      <c r="GZG2938"/>
      <c r="GZH2938"/>
      <c r="GZI2938"/>
      <c r="GZJ2938"/>
      <c r="GZK2938"/>
      <c r="GZL2938"/>
      <c r="GZM2938"/>
      <c r="GZN2938"/>
      <c r="GZO2938"/>
      <c r="GZP2938"/>
      <c r="GZQ2938"/>
      <c r="GZR2938"/>
      <c r="GZS2938"/>
      <c r="GZT2938"/>
      <c r="GZU2938"/>
      <c r="GZV2938"/>
      <c r="GZW2938"/>
      <c r="GZX2938"/>
      <c r="GZY2938"/>
      <c r="GZZ2938"/>
      <c r="HAA2938"/>
      <c r="HAB2938"/>
      <c r="HAC2938"/>
      <c r="HAD2938"/>
      <c r="HAE2938"/>
      <c r="HAF2938"/>
      <c r="HAG2938"/>
      <c r="HAH2938"/>
      <c r="HAI2938"/>
      <c r="HAJ2938"/>
      <c r="HAK2938"/>
      <c r="HAL2938"/>
      <c r="HAM2938"/>
      <c r="HAN2938"/>
      <c r="HAO2938"/>
      <c r="HAP2938"/>
      <c r="HAQ2938"/>
      <c r="HAR2938"/>
      <c r="HAS2938"/>
      <c r="HAT2938"/>
      <c r="HAU2938"/>
      <c r="HAV2938"/>
      <c r="HAW2938"/>
      <c r="HAX2938"/>
      <c r="HAY2938"/>
      <c r="HAZ2938"/>
      <c r="HBA2938"/>
      <c r="HBB2938"/>
      <c r="HBC2938"/>
      <c r="HBD2938"/>
      <c r="HBE2938"/>
      <c r="HBF2938"/>
      <c r="HBG2938"/>
      <c r="HBH2938"/>
      <c r="HBI2938"/>
      <c r="HBJ2938"/>
      <c r="HBK2938"/>
      <c r="HBL2938"/>
      <c r="HBM2938"/>
      <c r="HBN2938"/>
      <c r="HBO2938"/>
      <c r="HBP2938"/>
      <c r="HBQ2938"/>
      <c r="HBR2938"/>
      <c r="HBS2938"/>
      <c r="HBT2938"/>
      <c r="HBU2938"/>
      <c r="HBV2938"/>
      <c r="HBW2938"/>
      <c r="HBX2938"/>
      <c r="HBY2938"/>
      <c r="HBZ2938"/>
      <c r="HCA2938"/>
      <c r="HCB2938"/>
      <c r="HCC2938"/>
      <c r="HCD2938"/>
      <c r="HCE2938"/>
      <c r="HCF2938"/>
      <c r="HCG2938"/>
      <c r="HCH2938"/>
      <c r="HCI2938"/>
      <c r="HCJ2938"/>
      <c r="HCK2938"/>
      <c r="HCL2938"/>
      <c r="HCM2938"/>
      <c r="HCN2938"/>
      <c r="HCO2938"/>
      <c r="HCP2938"/>
      <c r="HCQ2938"/>
      <c r="HCR2938"/>
      <c r="HCS2938"/>
      <c r="HCT2938"/>
      <c r="HCU2938"/>
      <c r="HCV2938"/>
      <c r="HCW2938"/>
      <c r="HCX2938"/>
      <c r="HCY2938"/>
      <c r="HCZ2938"/>
      <c r="HDA2938"/>
      <c r="HDB2938"/>
      <c r="HDC2938"/>
      <c r="HDD2938"/>
      <c r="HDE2938"/>
      <c r="HDF2938"/>
      <c r="HDG2938"/>
      <c r="HDH2938"/>
      <c r="HDI2938"/>
      <c r="HDJ2938"/>
      <c r="HDK2938"/>
      <c r="HDL2938"/>
      <c r="HDM2938"/>
      <c r="HDN2938"/>
      <c r="HDO2938"/>
      <c r="HDP2938"/>
      <c r="HDQ2938"/>
      <c r="HDR2938"/>
      <c r="HDS2938"/>
      <c r="HDT2938"/>
      <c r="HDU2938"/>
      <c r="HDV2938"/>
      <c r="HDW2938"/>
      <c r="HDX2938"/>
      <c r="HDY2938"/>
      <c r="HDZ2938"/>
      <c r="HEA2938"/>
      <c r="HEB2938"/>
      <c r="HEC2938"/>
      <c r="HED2938"/>
      <c r="HEE2938"/>
      <c r="HEF2938"/>
      <c r="HEG2938"/>
      <c r="HEH2938"/>
      <c r="HEI2938"/>
      <c r="HEJ2938"/>
      <c r="HEK2938"/>
      <c r="HEL2938"/>
      <c r="HEM2938"/>
      <c r="HEN2938"/>
      <c r="HEO2938"/>
      <c r="HEP2938"/>
      <c r="HEQ2938"/>
      <c r="HER2938"/>
      <c r="HES2938"/>
      <c r="HET2938"/>
      <c r="HEU2938"/>
      <c r="HEV2938"/>
      <c r="HEW2938"/>
      <c r="HEX2938"/>
      <c r="HEY2938"/>
      <c r="HEZ2938"/>
      <c r="HFA2938"/>
      <c r="HFB2938"/>
      <c r="HFC2938"/>
      <c r="HFD2938"/>
      <c r="HFE2938"/>
      <c r="HFF2938"/>
      <c r="HFG2938"/>
      <c r="HFH2938"/>
      <c r="HFI2938"/>
      <c r="HFJ2938"/>
      <c r="HFK2938"/>
      <c r="HFL2938"/>
      <c r="HFM2938"/>
      <c r="HFN2938"/>
      <c r="HFO2938"/>
      <c r="HFP2938"/>
      <c r="HFQ2938"/>
      <c r="HFR2938"/>
      <c r="HFS2938"/>
      <c r="HFT2938"/>
      <c r="HFU2938"/>
      <c r="HFV2938"/>
      <c r="HFW2938"/>
      <c r="HFX2938"/>
      <c r="HFY2938"/>
      <c r="HFZ2938"/>
      <c r="HGA2938"/>
      <c r="HGB2938"/>
      <c r="HGC2938"/>
      <c r="HGD2938"/>
      <c r="HGE2938"/>
      <c r="HGF2938"/>
      <c r="HGG2938"/>
      <c r="HGH2938"/>
      <c r="HGI2938"/>
      <c r="HGJ2938"/>
      <c r="HGK2938"/>
      <c r="HGL2938"/>
      <c r="HGM2938"/>
      <c r="HGN2938"/>
      <c r="HGO2938"/>
      <c r="HGP2938"/>
      <c r="HGQ2938"/>
      <c r="HGR2938"/>
      <c r="HGS2938"/>
      <c r="HGT2938"/>
      <c r="HGU2938"/>
      <c r="HGV2938"/>
      <c r="HGW2938"/>
      <c r="HGX2938"/>
      <c r="HGY2938"/>
      <c r="HGZ2938"/>
      <c r="HHA2938"/>
      <c r="HHB2938"/>
      <c r="HHC2938"/>
      <c r="HHD2938"/>
      <c r="HHE2938"/>
      <c r="HHF2938"/>
      <c r="HHG2938"/>
      <c r="HHH2938"/>
      <c r="HHI2938"/>
      <c r="HHJ2938"/>
      <c r="HHK2938"/>
      <c r="HHL2938"/>
      <c r="HHM2938"/>
      <c r="HHN2938"/>
      <c r="HHO2938"/>
      <c r="HHP2938"/>
      <c r="HHQ2938"/>
      <c r="HHR2938"/>
      <c r="HHS2938"/>
      <c r="HHT2938"/>
      <c r="HHU2938"/>
      <c r="HHV2938"/>
      <c r="HHW2938"/>
      <c r="HHX2938"/>
      <c r="HHY2938"/>
      <c r="HHZ2938"/>
      <c r="HIA2938"/>
      <c r="HIB2938"/>
      <c r="HIC2938"/>
      <c r="HID2938"/>
      <c r="HIE2938"/>
      <c r="HIF2938"/>
      <c r="HIG2938"/>
      <c r="HIH2938"/>
      <c r="HII2938"/>
      <c r="HIJ2938"/>
      <c r="HIK2938"/>
      <c r="HIL2938"/>
      <c r="HIM2938"/>
      <c r="HIN2938"/>
      <c r="HIO2938"/>
      <c r="HIP2938"/>
      <c r="HIQ2938"/>
      <c r="HIR2938"/>
      <c r="HIS2938"/>
      <c r="HIT2938"/>
      <c r="HIU2938"/>
      <c r="HIV2938"/>
      <c r="HIW2938"/>
      <c r="HIX2938"/>
      <c r="HIY2938"/>
      <c r="HIZ2938"/>
      <c r="HJA2938"/>
      <c r="HJB2938"/>
      <c r="HJC2938"/>
      <c r="HJD2938"/>
      <c r="HJE2938"/>
      <c r="HJF2938"/>
      <c r="HJG2938"/>
      <c r="HJH2938"/>
      <c r="HJI2938"/>
      <c r="HJJ2938"/>
      <c r="HJK2938"/>
      <c r="HJL2938"/>
      <c r="HJM2938"/>
      <c r="HJN2938"/>
      <c r="HJO2938"/>
      <c r="HJP2938"/>
      <c r="HJQ2938"/>
      <c r="HJR2938"/>
      <c r="HJS2938"/>
      <c r="HJT2938"/>
      <c r="HJU2938"/>
      <c r="HJV2938"/>
      <c r="HJW2938"/>
      <c r="HJX2938"/>
      <c r="HJY2938"/>
      <c r="HJZ2938"/>
      <c r="HKA2938"/>
      <c r="HKB2938"/>
      <c r="HKC2938"/>
      <c r="HKD2938"/>
      <c r="HKE2938"/>
      <c r="HKF2938"/>
      <c r="HKG2938"/>
      <c r="HKH2938"/>
      <c r="HKI2938"/>
      <c r="HKJ2938"/>
      <c r="HKK2938"/>
      <c r="HKL2938"/>
      <c r="HKM2938"/>
      <c r="HKN2938"/>
      <c r="HKO2938"/>
      <c r="HKP2938"/>
      <c r="HKQ2938"/>
      <c r="HKR2938"/>
      <c r="HKS2938"/>
      <c r="HKT2938"/>
      <c r="HKU2938"/>
      <c r="HKV2938"/>
      <c r="HKW2938"/>
      <c r="HKX2938"/>
      <c r="HKY2938"/>
      <c r="HKZ2938"/>
      <c r="HLA2938"/>
      <c r="HLB2938"/>
      <c r="HLC2938"/>
      <c r="HLD2938"/>
      <c r="HLE2938"/>
      <c r="HLF2938"/>
      <c r="HLG2938"/>
      <c r="HLH2938"/>
      <c r="HLI2938"/>
      <c r="HLJ2938"/>
      <c r="HLK2938"/>
      <c r="HLL2938"/>
      <c r="HLM2938"/>
      <c r="HLN2938"/>
      <c r="HLO2938"/>
      <c r="HLP2938"/>
      <c r="HLQ2938"/>
      <c r="HLR2938"/>
      <c r="HLS2938"/>
      <c r="HLT2938"/>
      <c r="HLU2938"/>
      <c r="HLV2938"/>
      <c r="HLW2938"/>
      <c r="HLX2938"/>
      <c r="HLY2938"/>
      <c r="HLZ2938"/>
      <c r="HMA2938"/>
      <c r="HMB2938"/>
      <c r="HMC2938"/>
      <c r="HMD2938"/>
      <c r="HME2938"/>
      <c r="HMF2938"/>
      <c r="HMG2938"/>
      <c r="HMH2938"/>
      <c r="HMI2938"/>
      <c r="HMJ2938"/>
      <c r="HMK2938"/>
      <c r="HML2938"/>
      <c r="HMM2938"/>
      <c r="HMN2938"/>
      <c r="HMO2938"/>
      <c r="HMP2938"/>
      <c r="HMQ2938"/>
      <c r="HMR2938"/>
      <c r="HMS2938"/>
      <c r="HMT2938"/>
      <c r="HMU2938"/>
      <c r="HMV2938"/>
      <c r="HMW2938"/>
      <c r="HMX2938"/>
      <c r="HMY2938"/>
      <c r="HMZ2938"/>
      <c r="HNA2938"/>
      <c r="HNB2938"/>
      <c r="HNC2938"/>
      <c r="HND2938"/>
      <c r="HNE2938"/>
      <c r="HNF2938"/>
      <c r="HNG2938"/>
      <c r="HNH2938"/>
      <c r="HNI2938"/>
      <c r="HNJ2938"/>
      <c r="HNK2938"/>
      <c r="HNL2938"/>
      <c r="HNM2938"/>
      <c r="HNN2938"/>
      <c r="HNO2938"/>
      <c r="HNP2938"/>
      <c r="HNQ2938"/>
      <c r="HNR2938"/>
      <c r="HNS2938"/>
      <c r="HNT2938"/>
      <c r="HNU2938"/>
      <c r="HNV2938"/>
      <c r="HNW2938"/>
      <c r="HNX2938"/>
      <c r="HNY2938"/>
      <c r="HNZ2938"/>
      <c r="HOA2938"/>
      <c r="HOB2938"/>
      <c r="HOC2938"/>
      <c r="HOD2938"/>
      <c r="HOE2938"/>
      <c r="HOF2938"/>
      <c r="HOG2938"/>
      <c r="HOH2938"/>
      <c r="HOI2938"/>
      <c r="HOJ2938"/>
      <c r="HOK2938"/>
      <c r="HOL2938"/>
      <c r="HOM2938"/>
      <c r="HON2938"/>
      <c r="HOO2938"/>
      <c r="HOP2938"/>
      <c r="HOQ2938"/>
      <c r="HOR2938"/>
      <c r="HOS2938"/>
      <c r="HOT2938"/>
      <c r="HOU2938"/>
      <c r="HOV2938"/>
      <c r="HOW2938"/>
      <c r="HOX2938"/>
      <c r="HOY2938"/>
      <c r="HOZ2938"/>
      <c r="HPA2938"/>
      <c r="HPB2938"/>
      <c r="HPC2938"/>
      <c r="HPD2938"/>
      <c r="HPE2938"/>
      <c r="HPF2938"/>
      <c r="HPG2938"/>
      <c r="HPH2938"/>
      <c r="HPI2938"/>
      <c r="HPJ2938"/>
      <c r="HPK2938"/>
      <c r="HPL2938"/>
      <c r="HPM2938"/>
      <c r="HPN2938"/>
      <c r="HPO2938"/>
      <c r="HPP2938"/>
      <c r="HPQ2938"/>
      <c r="HPR2938"/>
      <c r="HPS2938"/>
      <c r="HPT2938"/>
      <c r="HPU2938"/>
      <c r="HPV2938"/>
      <c r="HPW2938"/>
      <c r="HPX2938"/>
      <c r="HPY2938"/>
      <c r="HPZ2938"/>
      <c r="HQA2938"/>
      <c r="HQB2938"/>
      <c r="HQC2938"/>
      <c r="HQD2938"/>
      <c r="HQE2938"/>
      <c r="HQF2938"/>
      <c r="HQG2938"/>
      <c r="HQH2938"/>
      <c r="HQI2938"/>
      <c r="HQJ2938"/>
      <c r="HQK2938"/>
      <c r="HQL2938"/>
      <c r="HQM2938"/>
      <c r="HQN2938"/>
      <c r="HQO2938"/>
      <c r="HQP2938"/>
      <c r="HQQ2938"/>
      <c r="HQR2938"/>
      <c r="HQS2938"/>
      <c r="HQT2938"/>
      <c r="HQU2938"/>
      <c r="HQV2938"/>
      <c r="HQW2938"/>
      <c r="HQX2938"/>
      <c r="HQY2938"/>
      <c r="HQZ2938"/>
      <c r="HRA2938"/>
      <c r="HRB2938"/>
      <c r="HRC2938"/>
      <c r="HRD2938"/>
      <c r="HRE2938"/>
      <c r="HRF2938"/>
      <c r="HRG2938"/>
      <c r="HRH2938"/>
      <c r="HRI2938"/>
      <c r="HRJ2938"/>
      <c r="HRK2938"/>
      <c r="HRL2938"/>
      <c r="HRM2938"/>
      <c r="HRN2938"/>
      <c r="HRO2938"/>
      <c r="HRP2938"/>
      <c r="HRQ2938"/>
      <c r="HRR2938"/>
      <c r="HRS2938"/>
      <c r="HRT2938"/>
      <c r="HRU2938"/>
      <c r="HRV2938"/>
      <c r="HRW2938"/>
      <c r="HRX2938"/>
      <c r="HRY2938"/>
      <c r="HRZ2938"/>
      <c r="HSA2938"/>
      <c r="HSB2938"/>
      <c r="HSC2938"/>
      <c r="HSD2938"/>
      <c r="HSE2938"/>
      <c r="HSF2938"/>
      <c r="HSG2938"/>
      <c r="HSH2938"/>
      <c r="HSI2938"/>
      <c r="HSJ2938"/>
      <c r="HSK2938"/>
      <c r="HSL2938"/>
      <c r="HSM2938"/>
      <c r="HSN2938"/>
      <c r="HSO2938"/>
      <c r="HSP2938"/>
      <c r="HSQ2938"/>
      <c r="HSR2938"/>
      <c r="HSS2938"/>
      <c r="HST2938"/>
      <c r="HSU2938"/>
      <c r="HSV2938"/>
      <c r="HSW2938"/>
      <c r="HSX2938"/>
      <c r="HSY2938"/>
      <c r="HSZ2938"/>
      <c r="HTA2938"/>
      <c r="HTB2938"/>
      <c r="HTC2938"/>
      <c r="HTD2938"/>
      <c r="HTE2938"/>
      <c r="HTF2938"/>
      <c r="HTG2938"/>
      <c r="HTH2938"/>
      <c r="HTI2938"/>
      <c r="HTJ2938"/>
      <c r="HTK2938"/>
      <c r="HTL2938"/>
      <c r="HTM2938"/>
      <c r="HTN2938"/>
      <c r="HTO2938"/>
      <c r="HTP2938"/>
      <c r="HTQ2938"/>
      <c r="HTR2938"/>
      <c r="HTS2938"/>
      <c r="HTT2938"/>
      <c r="HTU2938"/>
      <c r="HTV2938"/>
      <c r="HTW2938"/>
      <c r="HTX2938"/>
      <c r="HTY2938"/>
      <c r="HTZ2938"/>
      <c r="HUA2938"/>
      <c r="HUB2938"/>
      <c r="HUC2938"/>
      <c r="HUD2938"/>
      <c r="HUE2938"/>
      <c r="HUF2938"/>
      <c r="HUG2938"/>
      <c r="HUH2938"/>
      <c r="HUI2938"/>
      <c r="HUJ2938"/>
      <c r="HUK2938"/>
      <c r="HUL2938"/>
      <c r="HUM2938"/>
      <c r="HUN2938"/>
      <c r="HUO2938"/>
      <c r="HUP2938"/>
      <c r="HUQ2938"/>
      <c r="HUR2938"/>
      <c r="HUS2938"/>
      <c r="HUT2938"/>
      <c r="HUU2938"/>
      <c r="HUV2938"/>
      <c r="HUW2938"/>
      <c r="HUX2938"/>
      <c r="HUY2938"/>
      <c r="HUZ2938"/>
      <c r="HVA2938"/>
      <c r="HVB2938"/>
      <c r="HVC2938"/>
      <c r="HVD2938"/>
      <c r="HVE2938"/>
      <c r="HVF2938"/>
      <c r="HVG2938"/>
      <c r="HVH2938"/>
      <c r="HVI2938"/>
      <c r="HVJ2938"/>
      <c r="HVK2938"/>
      <c r="HVL2938"/>
      <c r="HVM2938"/>
      <c r="HVN2938"/>
      <c r="HVO2938"/>
      <c r="HVP2938"/>
      <c r="HVQ2938"/>
      <c r="HVR2938"/>
      <c r="HVS2938"/>
      <c r="HVT2938"/>
      <c r="HVU2938"/>
      <c r="HVV2938"/>
      <c r="HVW2938"/>
      <c r="HVX2938"/>
      <c r="HVY2938"/>
      <c r="HVZ2938"/>
      <c r="HWA2938"/>
      <c r="HWB2938"/>
      <c r="HWC2938"/>
      <c r="HWD2938"/>
      <c r="HWE2938"/>
      <c r="HWF2938"/>
      <c r="HWG2938"/>
      <c r="HWH2938"/>
      <c r="HWI2938"/>
      <c r="HWJ2938"/>
      <c r="HWK2938"/>
      <c r="HWL2938"/>
      <c r="HWM2938"/>
      <c r="HWN2938"/>
      <c r="HWO2938"/>
      <c r="HWP2938"/>
      <c r="HWQ2938"/>
      <c r="HWR2938"/>
      <c r="HWS2938"/>
      <c r="HWT2938"/>
      <c r="HWU2938"/>
      <c r="HWV2938"/>
      <c r="HWW2938"/>
      <c r="HWX2938"/>
      <c r="HWY2938"/>
      <c r="HWZ2938"/>
      <c r="HXA2938"/>
      <c r="HXB2938"/>
      <c r="HXC2938"/>
      <c r="HXD2938"/>
      <c r="HXE2938"/>
      <c r="HXF2938"/>
      <c r="HXG2938"/>
      <c r="HXH2938"/>
      <c r="HXI2938"/>
      <c r="HXJ2938"/>
      <c r="HXK2938"/>
      <c r="HXL2938"/>
      <c r="HXM2938"/>
      <c r="HXN2938"/>
      <c r="HXO2938"/>
      <c r="HXP2938"/>
      <c r="HXQ2938"/>
      <c r="HXR2938"/>
      <c r="HXS2938"/>
      <c r="HXT2938"/>
      <c r="HXU2938"/>
      <c r="HXV2938"/>
      <c r="HXW2938"/>
      <c r="HXX2938"/>
      <c r="HXY2938"/>
      <c r="HXZ2938"/>
      <c r="HYA2938"/>
      <c r="HYB2938"/>
      <c r="HYC2938"/>
      <c r="HYD2938"/>
      <c r="HYE2938"/>
      <c r="HYF2938"/>
      <c r="HYG2938"/>
      <c r="HYH2938"/>
      <c r="HYI2938"/>
      <c r="HYJ2938"/>
      <c r="HYK2938"/>
      <c r="HYL2938"/>
      <c r="HYM2938"/>
      <c r="HYN2938"/>
      <c r="HYO2938"/>
      <c r="HYP2938"/>
      <c r="HYQ2938"/>
      <c r="HYR2938"/>
      <c r="HYS2938"/>
      <c r="HYT2938"/>
      <c r="HYU2938"/>
      <c r="HYV2938"/>
      <c r="HYW2938"/>
      <c r="HYX2938"/>
      <c r="HYY2938"/>
      <c r="HYZ2938"/>
      <c r="HZA2938"/>
      <c r="HZB2938"/>
      <c r="HZC2938"/>
      <c r="HZD2938"/>
      <c r="HZE2938"/>
      <c r="HZF2938"/>
      <c r="HZG2938"/>
      <c r="HZH2938"/>
      <c r="HZI2938"/>
      <c r="HZJ2938"/>
      <c r="HZK2938"/>
      <c r="HZL2938"/>
      <c r="HZM2938"/>
      <c r="HZN2938"/>
      <c r="HZO2938"/>
      <c r="HZP2938"/>
      <c r="HZQ2938"/>
      <c r="HZR2938"/>
      <c r="HZS2938"/>
      <c r="HZT2938"/>
      <c r="HZU2938"/>
      <c r="HZV2938"/>
      <c r="HZW2938"/>
      <c r="HZX2938"/>
      <c r="HZY2938"/>
      <c r="HZZ2938"/>
      <c r="IAA2938"/>
      <c r="IAB2938"/>
      <c r="IAC2938"/>
      <c r="IAD2938"/>
      <c r="IAE2938"/>
      <c r="IAF2938"/>
      <c r="IAG2938"/>
      <c r="IAH2938"/>
      <c r="IAI2938"/>
      <c r="IAJ2938"/>
      <c r="IAK2938"/>
      <c r="IAL2938"/>
      <c r="IAM2938"/>
      <c r="IAN2938"/>
      <c r="IAO2938"/>
      <c r="IAP2938"/>
      <c r="IAQ2938"/>
      <c r="IAR2938"/>
      <c r="IAS2938"/>
      <c r="IAT2938"/>
      <c r="IAU2938"/>
      <c r="IAV2938"/>
      <c r="IAW2938"/>
      <c r="IAX2938"/>
      <c r="IAY2938"/>
      <c r="IAZ2938"/>
      <c r="IBA2938"/>
      <c r="IBB2938"/>
      <c r="IBC2938"/>
      <c r="IBD2938"/>
      <c r="IBE2938"/>
      <c r="IBF2938"/>
      <c r="IBG2938"/>
      <c r="IBH2938"/>
      <c r="IBI2938"/>
      <c r="IBJ2938"/>
      <c r="IBK2938"/>
      <c r="IBL2938"/>
      <c r="IBM2938"/>
      <c r="IBN2938"/>
      <c r="IBO2938"/>
      <c r="IBP2938"/>
      <c r="IBQ2938"/>
      <c r="IBR2938"/>
      <c r="IBS2938"/>
      <c r="IBT2938"/>
      <c r="IBU2938"/>
      <c r="IBV2938"/>
      <c r="IBW2938"/>
      <c r="IBX2938"/>
      <c r="IBY2938"/>
      <c r="IBZ2938"/>
      <c r="ICA2938"/>
      <c r="ICB2938"/>
      <c r="ICC2938"/>
      <c r="ICD2938"/>
      <c r="ICE2938"/>
      <c r="ICF2938"/>
      <c r="ICG2938"/>
      <c r="ICH2938"/>
      <c r="ICI2938"/>
      <c r="ICJ2938"/>
      <c r="ICK2938"/>
      <c r="ICL2938"/>
      <c r="ICM2938"/>
      <c r="ICN2938"/>
      <c r="ICO2938"/>
      <c r="ICP2938"/>
      <c r="ICQ2938"/>
      <c r="ICR2938"/>
      <c r="ICS2938"/>
      <c r="ICT2938"/>
      <c r="ICU2938"/>
      <c r="ICV2938"/>
      <c r="ICW2938"/>
      <c r="ICX2938"/>
      <c r="ICY2938"/>
      <c r="ICZ2938"/>
      <c r="IDA2938"/>
      <c r="IDB2938"/>
      <c r="IDC2938"/>
      <c r="IDD2938"/>
      <c r="IDE2938"/>
      <c r="IDF2938"/>
      <c r="IDG2938"/>
      <c r="IDH2938"/>
      <c r="IDI2938"/>
      <c r="IDJ2938"/>
      <c r="IDK2938"/>
      <c r="IDL2938"/>
      <c r="IDM2938"/>
      <c r="IDN2938"/>
      <c r="IDO2938"/>
      <c r="IDP2938"/>
      <c r="IDQ2938"/>
      <c r="IDR2938"/>
      <c r="IDS2938"/>
      <c r="IDT2938"/>
      <c r="IDU2938"/>
      <c r="IDV2938"/>
      <c r="IDW2938"/>
      <c r="IDX2938"/>
      <c r="IDY2938"/>
      <c r="IDZ2938"/>
      <c r="IEA2938"/>
      <c r="IEB2938"/>
      <c r="IEC2938"/>
      <c r="IED2938"/>
      <c r="IEE2938"/>
      <c r="IEF2938"/>
      <c r="IEG2938"/>
      <c r="IEH2938"/>
      <c r="IEI2938"/>
      <c r="IEJ2938"/>
      <c r="IEK2938"/>
      <c r="IEL2938"/>
      <c r="IEM2938"/>
      <c r="IEN2938"/>
      <c r="IEO2938"/>
      <c r="IEP2938"/>
      <c r="IEQ2938"/>
      <c r="IER2938"/>
      <c r="IES2938"/>
      <c r="IET2938"/>
      <c r="IEU2938"/>
      <c r="IEV2938"/>
      <c r="IEW2938"/>
      <c r="IEX2938"/>
      <c r="IEY2938"/>
      <c r="IEZ2938"/>
      <c r="IFA2938"/>
      <c r="IFB2938"/>
      <c r="IFC2938"/>
      <c r="IFD2938"/>
      <c r="IFE2938"/>
      <c r="IFF2938"/>
      <c r="IFG2938"/>
      <c r="IFH2938"/>
      <c r="IFI2938"/>
      <c r="IFJ2938"/>
      <c r="IFK2938"/>
      <c r="IFL2938"/>
      <c r="IFM2938"/>
      <c r="IFN2938"/>
      <c r="IFO2938"/>
      <c r="IFP2938"/>
      <c r="IFQ2938"/>
      <c r="IFR2938"/>
      <c r="IFS2938"/>
      <c r="IFT2938"/>
      <c r="IFU2938"/>
      <c r="IFV2938"/>
      <c r="IFW2938"/>
      <c r="IFX2938"/>
      <c r="IFY2938"/>
      <c r="IFZ2938"/>
      <c r="IGA2938"/>
      <c r="IGB2938"/>
      <c r="IGC2938"/>
      <c r="IGD2938"/>
      <c r="IGE2938"/>
      <c r="IGF2938"/>
      <c r="IGG2938"/>
      <c r="IGH2938"/>
      <c r="IGI2938"/>
      <c r="IGJ2938"/>
      <c r="IGK2938"/>
      <c r="IGL2938"/>
      <c r="IGM2938"/>
      <c r="IGN2938"/>
      <c r="IGO2938"/>
      <c r="IGP2938"/>
      <c r="IGQ2938"/>
      <c r="IGR2938"/>
      <c r="IGS2938"/>
      <c r="IGT2938"/>
      <c r="IGU2938"/>
      <c r="IGV2938"/>
      <c r="IGW2938"/>
      <c r="IGX2938"/>
      <c r="IGY2938"/>
      <c r="IGZ2938"/>
      <c r="IHA2938"/>
      <c r="IHB2938"/>
      <c r="IHC2938"/>
      <c r="IHD2938"/>
      <c r="IHE2938"/>
      <c r="IHF2938"/>
      <c r="IHG2938"/>
      <c r="IHH2938"/>
      <c r="IHI2938"/>
      <c r="IHJ2938"/>
      <c r="IHK2938"/>
      <c r="IHL2938"/>
      <c r="IHM2938"/>
      <c r="IHN2938"/>
      <c r="IHO2938"/>
      <c r="IHP2938"/>
      <c r="IHQ2938"/>
      <c r="IHR2938"/>
      <c r="IHS2938"/>
      <c r="IHT2938"/>
      <c r="IHU2938"/>
      <c r="IHV2938"/>
      <c r="IHW2938"/>
      <c r="IHX2938"/>
      <c r="IHY2938"/>
      <c r="IHZ2938"/>
      <c r="IIA2938"/>
      <c r="IIB2938"/>
      <c r="IIC2938"/>
      <c r="IID2938"/>
      <c r="IIE2938"/>
      <c r="IIF2938"/>
      <c r="IIG2938"/>
      <c r="IIH2938"/>
      <c r="III2938"/>
      <c r="IIJ2938"/>
      <c r="IIK2938"/>
      <c r="IIL2938"/>
      <c r="IIM2938"/>
      <c r="IIN2938"/>
      <c r="IIO2938"/>
      <c r="IIP2938"/>
      <c r="IIQ2938"/>
      <c r="IIR2938"/>
      <c r="IIS2938"/>
      <c r="IIT2938"/>
      <c r="IIU2938"/>
      <c r="IIV2938"/>
      <c r="IIW2938"/>
      <c r="IIX2938"/>
      <c r="IIY2938"/>
      <c r="IIZ2938"/>
      <c r="IJA2938"/>
      <c r="IJB2938"/>
      <c r="IJC2938"/>
      <c r="IJD2938"/>
      <c r="IJE2938"/>
      <c r="IJF2938"/>
      <c r="IJG2938"/>
      <c r="IJH2938"/>
      <c r="IJI2938"/>
      <c r="IJJ2938"/>
      <c r="IJK2938"/>
      <c r="IJL2938"/>
      <c r="IJM2938"/>
      <c r="IJN2938"/>
      <c r="IJO2938"/>
      <c r="IJP2938"/>
      <c r="IJQ2938"/>
      <c r="IJR2938"/>
      <c r="IJS2938"/>
      <c r="IJT2938"/>
      <c r="IJU2938"/>
      <c r="IJV2938"/>
      <c r="IJW2938"/>
      <c r="IJX2938"/>
      <c r="IJY2938"/>
      <c r="IJZ2938"/>
      <c r="IKA2938"/>
      <c r="IKB2938"/>
      <c r="IKC2938"/>
      <c r="IKD2938"/>
      <c r="IKE2938"/>
      <c r="IKF2938"/>
      <c r="IKG2938"/>
      <c r="IKH2938"/>
      <c r="IKI2938"/>
      <c r="IKJ2938"/>
      <c r="IKK2938"/>
      <c r="IKL2938"/>
      <c r="IKM2938"/>
      <c r="IKN2938"/>
      <c r="IKO2938"/>
      <c r="IKP2938"/>
      <c r="IKQ2938"/>
      <c r="IKR2938"/>
      <c r="IKS2938"/>
      <c r="IKT2938"/>
      <c r="IKU2938"/>
      <c r="IKV2938"/>
      <c r="IKW2938"/>
      <c r="IKX2938"/>
      <c r="IKY2938"/>
      <c r="IKZ2938"/>
      <c r="ILA2938"/>
      <c r="ILB2938"/>
      <c r="ILC2938"/>
      <c r="ILD2938"/>
      <c r="ILE2938"/>
      <c r="ILF2938"/>
      <c r="ILG2938"/>
      <c r="ILH2938"/>
      <c r="ILI2938"/>
      <c r="ILJ2938"/>
      <c r="ILK2938"/>
      <c r="ILL2938"/>
      <c r="ILM2938"/>
      <c r="ILN2938"/>
      <c r="ILO2938"/>
      <c r="ILP2938"/>
      <c r="ILQ2938"/>
      <c r="ILR2938"/>
      <c r="ILS2938"/>
      <c r="ILT2938"/>
      <c r="ILU2938"/>
      <c r="ILV2938"/>
      <c r="ILW2938"/>
      <c r="ILX2938"/>
      <c r="ILY2938"/>
      <c r="ILZ2938"/>
      <c r="IMA2938"/>
      <c r="IMB2938"/>
      <c r="IMC2938"/>
      <c r="IMD2938"/>
      <c r="IME2938"/>
      <c r="IMF2938"/>
      <c r="IMG2938"/>
      <c r="IMH2938"/>
      <c r="IMI2938"/>
      <c r="IMJ2938"/>
      <c r="IMK2938"/>
      <c r="IML2938"/>
      <c r="IMM2938"/>
      <c r="IMN2938"/>
      <c r="IMO2938"/>
      <c r="IMP2938"/>
      <c r="IMQ2938"/>
      <c r="IMR2938"/>
      <c r="IMS2938"/>
      <c r="IMT2938"/>
      <c r="IMU2938"/>
      <c r="IMV2938"/>
      <c r="IMW2938"/>
      <c r="IMX2938"/>
      <c r="IMY2938"/>
      <c r="IMZ2938"/>
      <c r="INA2938"/>
      <c r="INB2938"/>
      <c r="INC2938"/>
      <c r="IND2938"/>
      <c r="INE2938"/>
      <c r="INF2938"/>
      <c r="ING2938"/>
      <c r="INH2938"/>
      <c r="INI2938"/>
      <c r="INJ2938"/>
      <c r="INK2938"/>
      <c r="INL2938"/>
      <c r="INM2938"/>
      <c r="INN2938"/>
      <c r="INO2938"/>
      <c r="INP2938"/>
      <c r="INQ2938"/>
      <c r="INR2938"/>
      <c r="INS2938"/>
      <c r="INT2938"/>
      <c r="INU2938"/>
      <c r="INV2938"/>
      <c r="INW2938"/>
      <c r="INX2938"/>
      <c r="INY2938"/>
      <c r="INZ2938"/>
      <c r="IOA2938"/>
      <c r="IOB2938"/>
      <c r="IOC2938"/>
      <c r="IOD2938"/>
      <c r="IOE2938"/>
      <c r="IOF2938"/>
      <c r="IOG2938"/>
      <c r="IOH2938"/>
      <c r="IOI2938"/>
      <c r="IOJ2938"/>
      <c r="IOK2938"/>
      <c r="IOL2938"/>
      <c r="IOM2938"/>
      <c r="ION2938"/>
      <c r="IOO2938"/>
      <c r="IOP2938"/>
      <c r="IOQ2938"/>
      <c r="IOR2938"/>
      <c r="IOS2938"/>
      <c r="IOT2938"/>
      <c r="IOU2938"/>
      <c r="IOV2938"/>
      <c r="IOW2938"/>
      <c r="IOX2938"/>
      <c r="IOY2938"/>
      <c r="IOZ2938"/>
      <c r="IPA2938"/>
      <c r="IPB2938"/>
      <c r="IPC2938"/>
      <c r="IPD2938"/>
      <c r="IPE2938"/>
      <c r="IPF2938"/>
      <c r="IPG2938"/>
      <c r="IPH2938"/>
      <c r="IPI2938"/>
      <c r="IPJ2938"/>
      <c r="IPK2938"/>
      <c r="IPL2938"/>
      <c r="IPM2938"/>
      <c r="IPN2938"/>
      <c r="IPO2938"/>
      <c r="IPP2938"/>
      <c r="IPQ2938"/>
      <c r="IPR2938"/>
      <c r="IPS2938"/>
      <c r="IPT2938"/>
      <c r="IPU2938"/>
      <c r="IPV2938"/>
      <c r="IPW2938"/>
      <c r="IPX2938"/>
      <c r="IPY2938"/>
      <c r="IPZ2938"/>
      <c r="IQA2938"/>
      <c r="IQB2938"/>
      <c r="IQC2938"/>
      <c r="IQD2938"/>
      <c r="IQE2938"/>
      <c r="IQF2938"/>
      <c r="IQG2938"/>
      <c r="IQH2938"/>
      <c r="IQI2938"/>
      <c r="IQJ2938"/>
      <c r="IQK2938"/>
      <c r="IQL2938"/>
      <c r="IQM2938"/>
      <c r="IQN2938"/>
      <c r="IQO2938"/>
      <c r="IQP2938"/>
      <c r="IQQ2938"/>
      <c r="IQR2938"/>
      <c r="IQS2938"/>
      <c r="IQT2938"/>
      <c r="IQU2938"/>
      <c r="IQV2938"/>
      <c r="IQW2938"/>
      <c r="IQX2938"/>
      <c r="IQY2938"/>
      <c r="IQZ2938"/>
      <c r="IRA2938"/>
      <c r="IRB2938"/>
      <c r="IRC2938"/>
      <c r="IRD2938"/>
      <c r="IRE2938"/>
      <c r="IRF2938"/>
      <c r="IRG2938"/>
      <c r="IRH2938"/>
      <c r="IRI2938"/>
      <c r="IRJ2938"/>
      <c r="IRK2938"/>
      <c r="IRL2938"/>
      <c r="IRM2938"/>
      <c r="IRN2938"/>
      <c r="IRO2938"/>
      <c r="IRP2938"/>
      <c r="IRQ2938"/>
      <c r="IRR2938"/>
      <c r="IRS2938"/>
      <c r="IRT2938"/>
      <c r="IRU2938"/>
      <c r="IRV2938"/>
      <c r="IRW2938"/>
      <c r="IRX2938"/>
      <c r="IRY2938"/>
      <c r="IRZ2938"/>
      <c r="ISA2938"/>
      <c r="ISB2938"/>
      <c r="ISC2938"/>
      <c r="ISD2938"/>
      <c r="ISE2938"/>
      <c r="ISF2938"/>
      <c r="ISG2938"/>
      <c r="ISH2938"/>
      <c r="ISI2938"/>
      <c r="ISJ2938"/>
      <c r="ISK2938"/>
      <c r="ISL2938"/>
      <c r="ISM2938"/>
      <c r="ISN2938"/>
      <c r="ISO2938"/>
      <c r="ISP2938"/>
      <c r="ISQ2938"/>
      <c r="ISR2938"/>
      <c r="ISS2938"/>
      <c r="IST2938"/>
      <c r="ISU2938"/>
      <c r="ISV2938"/>
      <c r="ISW2938"/>
      <c r="ISX2938"/>
      <c r="ISY2938"/>
      <c r="ISZ2938"/>
      <c r="ITA2938"/>
      <c r="ITB2938"/>
      <c r="ITC2938"/>
      <c r="ITD2938"/>
      <c r="ITE2938"/>
      <c r="ITF2938"/>
      <c r="ITG2938"/>
      <c r="ITH2938"/>
      <c r="ITI2938"/>
      <c r="ITJ2938"/>
      <c r="ITK2938"/>
      <c r="ITL2938"/>
      <c r="ITM2938"/>
      <c r="ITN2938"/>
      <c r="ITO2938"/>
      <c r="ITP2938"/>
      <c r="ITQ2938"/>
      <c r="ITR2938"/>
      <c r="ITS2938"/>
      <c r="ITT2938"/>
      <c r="ITU2938"/>
      <c r="ITV2938"/>
      <c r="ITW2938"/>
      <c r="ITX2938"/>
      <c r="ITY2938"/>
      <c r="ITZ2938"/>
      <c r="IUA2938"/>
      <c r="IUB2938"/>
      <c r="IUC2938"/>
      <c r="IUD2938"/>
      <c r="IUE2938"/>
      <c r="IUF2938"/>
      <c r="IUG2938"/>
      <c r="IUH2938"/>
      <c r="IUI2938"/>
      <c r="IUJ2938"/>
      <c r="IUK2938"/>
      <c r="IUL2938"/>
      <c r="IUM2938"/>
      <c r="IUN2938"/>
      <c r="IUO2938"/>
      <c r="IUP2938"/>
      <c r="IUQ2938"/>
      <c r="IUR2938"/>
      <c r="IUS2938"/>
      <c r="IUT2938"/>
      <c r="IUU2938"/>
      <c r="IUV2938"/>
      <c r="IUW2938"/>
      <c r="IUX2938"/>
      <c r="IUY2938"/>
      <c r="IUZ2938"/>
      <c r="IVA2938"/>
      <c r="IVB2938"/>
      <c r="IVC2938"/>
      <c r="IVD2938"/>
      <c r="IVE2938"/>
      <c r="IVF2938"/>
      <c r="IVG2938"/>
      <c r="IVH2938"/>
      <c r="IVI2938"/>
      <c r="IVJ2938"/>
      <c r="IVK2938"/>
      <c r="IVL2938"/>
      <c r="IVM2938"/>
      <c r="IVN2938"/>
      <c r="IVO2938"/>
      <c r="IVP2938"/>
      <c r="IVQ2938"/>
      <c r="IVR2938"/>
      <c r="IVS2938"/>
      <c r="IVT2938"/>
      <c r="IVU2938"/>
      <c r="IVV2938"/>
      <c r="IVW2938"/>
      <c r="IVX2938"/>
      <c r="IVY2938"/>
      <c r="IVZ2938"/>
      <c r="IWA2938"/>
      <c r="IWB2938"/>
      <c r="IWC2938"/>
      <c r="IWD2938"/>
      <c r="IWE2938"/>
      <c r="IWF2938"/>
      <c r="IWG2938"/>
      <c r="IWH2938"/>
      <c r="IWI2938"/>
      <c r="IWJ2938"/>
      <c r="IWK2938"/>
      <c r="IWL2938"/>
      <c r="IWM2938"/>
      <c r="IWN2938"/>
      <c r="IWO2938"/>
      <c r="IWP2938"/>
      <c r="IWQ2938"/>
      <c r="IWR2938"/>
      <c r="IWS2938"/>
      <c r="IWT2938"/>
      <c r="IWU2938"/>
      <c r="IWV2938"/>
      <c r="IWW2938"/>
      <c r="IWX2938"/>
      <c r="IWY2938"/>
      <c r="IWZ2938"/>
      <c r="IXA2938"/>
      <c r="IXB2938"/>
      <c r="IXC2938"/>
      <c r="IXD2938"/>
      <c r="IXE2938"/>
      <c r="IXF2938"/>
      <c r="IXG2938"/>
      <c r="IXH2938"/>
      <c r="IXI2938"/>
      <c r="IXJ2938"/>
      <c r="IXK2938"/>
      <c r="IXL2938"/>
      <c r="IXM2938"/>
      <c r="IXN2938"/>
      <c r="IXO2938"/>
      <c r="IXP2938"/>
      <c r="IXQ2938"/>
      <c r="IXR2938"/>
      <c r="IXS2938"/>
      <c r="IXT2938"/>
      <c r="IXU2938"/>
      <c r="IXV2938"/>
      <c r="IXW2938"/>
      <c r="IXX2938"/>
      <c r="IXY2938"/>
      <c r="IXZ2938"/>
      <c r="IYA2938"/>
      <c r="IYB2938"/>
      <c r="IYC2938"/>
      <c r="IYD2938"/>
      <c r="IYE2938"/>
      <c r="IYF2938"/>
      <c r="IYG2938"/>
      <c r="IYH2938"/>
      <c r="IYI2938"/>
      <c r="IYJ2938"/>
      <c r="IYK2938"/>
      <c r="IYL2938"/>
      <c r="IYM2938"/>
      <c r="IYN2938"/>
      <c r="IYO2938"/>
      <c r="IYP2938"/>
      <c r="IYQ2938"/>
      <c r="IYR2938"/>
      <c r="IYS2938"/>
      <c r="IYT2938"/>
      <c r="IYU2938"/>
      <c r="IYV2938"/>
      <c r="IYW2938"/>
      <c r="IYX2938"/>
      <c r="IYY2938"/>
      <c r="IYZ2938"/>
      <c r="IZA2938"/>
      <c r="IZB2938"/>
      <c r="IZC2938"/>
      <c r="IZD2938"/>
      <c r="IZE2938"/>
      <c r="IZF2938"/>
      <c r="IZG2938"/>
      <c r="IZH2938"/>
      <c r="IZI2938"/>
      <c r="IZJ2938"/>
      <c r="IZK2938"/>
      <c r="IZL2938"/>
      <c r="IZM2938"/>
      <c r="IZN2938"/>
      <c r="IZO2938"/>
      <c r="IZP2938"/>
      <c r="IZQ2938"/>
      <c r="IZR2938"/>
      <c r="IZS2938"/>
      <c r="IZT2938"/>
      <c r="IZU2938"/>
      <c r="IZV2938"/>
      <c r="IZW2938"/>
      <c r="IZX2938"/>
      <c r="IZY2938"/>
      <c r="IZZ2938"/>
      <c r="JAA2938"/>
      <c r="JAB2938"/>
      <c r="JAC2938"/>
      <c r="JAD2938"/>
      <c r="JAE2938"/>
      <c r="JAF2938"/>
      <c r="JAG2938"/>
      <c r="JAH2938"/>
      <c r="JAI2938"/>
      <c r="JAJ2938"/>
      <c r="JAK2938"/>
      <c r="JAL2938"/>
      <c r="JAM2938"/>
      <c r="JAN2938"/>
      <c r="JAO2938"/>
      <c r="JAP2938"/>
      <c r="JAQ2938"/>
      <c r="JAR2938"/>
      <c r="JAS2938"/>
      <c r="JAT2938"/>
      <c r="JAU2938"/>
      <c r="JAV2938"/>
      <c r="JAW2938"/>
      <c r="JAX2938"/>
      <c r="JAY2938"/>
      <c r="JAZ2938"/>
      <c r="JBA2938"/>
      <c r="JBB2938"/>
      <c r="JBC2938"/>
      <c r="JBD2938"/>
      <c r="JBE2938"/>
      <c r="JBF2938"/>
      <c r="JBG2938"/>
      <c r="JBH2938"/>
      <c r="JBI2938"/>
      <c r="JBJ2938"/>
      <c r="JBK2938"/>
      <c r="JBL2938"/>
      <c r="JBM2938"/>
      <c r="JBN2938"/>
      <c r="JBO2938"/>
      <c r="JBP2938"/>
      <c r="JBQ2938"/>
      <c r="JBR2938"/>
      <c r="JBS2938"/>
      <c r="JBT2938"/>
      <c r="JBU2938"/>
      <c r="JBV2938"/>
      <c r="JBW2938"/>
      <c r="JBX2938"/>
      <c r="JBY2938"/>
      <c r="JBZ2938"/>
      <c r="JCA2938"/>
      <c r="JCB2938"/>
      <c r="JCC2938"/>
      <c r="JCD2938"/>
      <c r="JCE2938"/>
      <c r="JCF2938"/>
      <c r="JCG2938"/>
      <c r="JCH2938"/>
      <c r="JCI2938"/>
      <c r="JCJ2938"/>
      <c r="JCK2938"/>
      <c r="JCL2938"/>
      <c r="JCM2938"/>
      <c r="JCN2938"/>
      <c r="JCO2938"/>
      <c r="JCP2938"/>
      <c r="JCQ2938"/>
      <c r="JCR2938"/>
      <c r="JCS2938"/>
      <c r="JCT2938"/>
      <c r="JCU2938"/>
      <c r="JCV2938"/>
      <c r="JCW2938"/>
      <c r="JCX2938"/>
      <c r="JCY2938"/>
      <c r="JCZ2938"/>
      <c r="JDA2938"/>
      <c r="JDB2938"/>
      <c r="JDC2938"/>
      <c r="JDD2938"/>
      <c r="JDE2938"/>
      <c r="JDF2938"/>
      <c r="JDG2938"/>
      <c r="JDH2938"/>
      <c r="JDI2938"/>
      <c r="JDJ2938"/>
      <c r="JDK2938"/>
      <c r="JDL2938"/>
      <c r="JDM2938"/>
      <c r="JDN2938"/>
      <c r="JDO2938"/>
      <c r="JDP2938"/>
      <c r="JDQ2938"/>
      <c r="JDR2938"/>
      <c r="JDS2938"/>
      <c r="JDT2938"/>
      <c r="JDU2938"/>
      <c r="JDV2938"/>
      <c r="JDW2938"/>
      <c r="JDX2938"/>
      <c r="JDY2938"/>
      <c r="JDZ2938"/>
      <c r="JEA2938"/>
      <c r="JEB2938"/>
      <c r="JEC2938"/>
      <c r="JED2938"/>
      <c r="JEE2938"/>
      <c r="JEF2938"/>
      <c r="JEG2938"/>
      <c r="JEH2938"/>
      <c r="JEI2938"/>
      <c r="JEJ2938"/>
      <c r="JEK2938"/>
      <c r="JEL2938"/>
      <c r="JEM2938"/>
      <c r="JEN2938"/>
      <c r="JEO2938"/>
      <c r="JEP2938"/>
      <c r="JEQ2938"/>
      <c r="JER2938"/>
      <c r="JES2938"/>
      <c r="JET2938"/>
      <c r="JEU2938"/>
      <c r="JEV2938"/>
      <c r="JEW2938"/>
      <c r="JEX2938"/>
      <c r="JEY2938"/>
      <c r="JEZ2938"/>
      <c r="JFA2938"/>
      <c r="JFB2938"/>
      <c r="JFC2938"/>
      <c r="JFD2938"/>
      <c r="JFE2938"/>
      <c r="JFF2938"/>
      <c r="JFG2938"/>
      <c r="JFH2938"/>
      <c r="JFI2938"/>
      <c r="JFJ2938"/>
      <c r="JFK2938"/>
      <c r="JFL2938"/>
      <c r="JFM2938"/>
      <c r="JFN2938"/>
      <c r="JFO2938"/>
      <c r="JFP2938"/>
      <c r="JFQ2938"/>
      <c r="JFR2938"/>
      <c r="JFS2938"/>
      <c r="JFT2938"/>
      <c r="JFU2938"/>
      <c r="JFV2938"/>
      <c r="JFW2938"/>
      <c r="JFX2938"/>
      <c r="JFY2938"/>
      <c r="JFZ2938"/>
      <c r="JGA2938"/>
      <c r="JGB2938"/>
      <c r="JGC2938"/>
      <c r="JGD2938"/>
      <c r="JGE2938"/>
      <c r="JGF2938"/>
      <c r="JGG2938"/>
      <c r="JGH2938"/>
      <c r="JGI2938"/>
      <c r="JGJ2938"/>
      <c r="JGK2938"/>
      <c r="JGL2938"/>
      <c r="JGM2938"/>
      <c r="JGN2938"/>
      <c r="JGO2938"/>
      <c r="JGP2938"/>
      <c r="JGQ2938"/>
      <c r="JGR2938"/>
      <c r="JGS2938"/>
      <c r="JGT2938"/>
      <c r="JGU2938"/>
      <c r="JGV2938"/>
      <c r="JGW2938"/>
      <c r="JGX2938"/>
      <c r="JGY2938"/>
      <c r="JGZ2938"/>
      <c r="JHA2938"/>
      <c r="JHB2938"/>
      <c r="JHC2938"/>
      <c r="JHD2938"/>
      <c r="JHE2938"/>
      <c r="JHF2938"/>
      <c r="JHG2938"/>
      <c r="JHH2938"/>
      <c r="JHI2938"/>
      <c r="JHJ2938"/>
      <c r="JHK2938"/>
      <c r="JHL2938"/>
      <c r="JHM2938"/>
      <c r="JHN2938"/>
      <c r="JHO2938"/>
      <c r="JHP2938"/>
      <c r="JHQ2938"/>
      <c r="JHR2938"/>
      <c r="JHS2938"/>
      <c r="JHT2938"/>
      <c r="JHU2938"/>
      <c r="JHV2938"/>
      <c r="JHW2938"/>
      <c r="JHX2938"/>
      <c r="JHY2938"/>
      <c r="JHZ2938"/>
      <c r="JIA2938"/>
      <c r="JIB2938"/>
      <c r="JIC2938"/>
      <c r="JID2938"/>
      <c r="JIE2938"/>
      <c r="JIF2938"/>
      <c r="JIG2938"/>
      <c r="JIH2938"/>
      <c r="JII2938"/>
      <c r="JIJ2938"/>
      <c r="JIK2938"/>
      <c r="JIL2938"/>
      <c r="JIM2938"/>
      <c r="JIN2938"/>
      <c r="JIO2938"/>
      <c r="JIP2938"/>
      <c r="JIQ2938"/>
      <c r="JIR2938"/>
      <c r="JIS2938"/>
      <c r="JIT2938"/>
      <c r="JIU2938"/>
      <c r="JIV2938"/>
      <c r="JIW2938"/>
      <c r="JIX2938"/>
      <c r="JIY2938"/>
      <c r="JIZ2938"/>
      <c r="JJA2938"/>
      <c r="JJB2938"/>
      <c r="JJC2938"/>
      <c r="JJD2938"/>
      <c r="JJE2938"/>
      <c r="JJF2938"/>
      <c r="JJG2938"/>
      <c r="JJH2938"/>
      <c r="JJI2938"/>
      <c r="JJJ2938"/>
      <c r="JJK2938"/>
      <c r="JJL2938"/>
      <c r="JJM2938"/>
      <c r="JJN2938"/>
      <c r="JJO2938"/>
      <c r="JJP2938"/>
      <c r="JJQ2938"/>
      <c r="JJR2938"/>
      <c r="JJS2938"/>
      <c r="JJT2938"/>
      <c r="JJU2938"/>
      <c r="JJV2938"/>
      <c r="JJW2938"/>
      <c r="JJX2938"/>
      <c r="JJY2938"/>
      <c r="JJZ2938"/>
      <c r="JKA2938"/>
      <c r="JKB2938"/>
      <c r="JKC2938"/>
      <c r="JKD2938"/>
      <c r="JKE2938"/>
      <c r="JKF2938"/>
      <c r="JKG2938"/>
      <c r="JKH2938"/>
      <c r="JKI2938"/>
      <c r="JKJ2938"/>
      <c r="JKK2938"/>
      <c r="JKL2938"/>
      <c r="JKM2938"/>
      <c r="JKN2938"/>
      <c r="JKO2938"/>
      <c r="JKP2938"/>
      <c r="JKQ2938"/>
      <c r="JKR2938"/>
      <c r="JKS2938"/>
      <c r="JKT2938"/>
      <c r="JKU2938"/>
      <c r="JKV2938"/>
      <c r="JKW2938"/>
      <c r="JKX2938"/>
      <c r="JKY2938"/>
      <c r="JKZ2938"/>
      <c r="JLA2938"/>
      <c r="JLB2938"/>
      <c r="JLC2938"/>
      <c r="JLD2938"/>
      <c r="JLE2938"/>
      <c r="JLF2938"/>
      <c r="JLG2938"/>
      <c r="JLH2938"/>
      <c r="JLI2938"/>
      <c r="JLJ2938"/>
      <c r="JLK2938"/>
      <c r="JLL2938"/>
      <c r="JLM2938"/>
      <c r="JLN2938"/>
      <c r="JLO2938"/>
      <c r="JLP2938"/>
      <c r="JLQ2938"/>
      <c r="JLR2938"/>
      <c r="JLS2938"/>
      <c r="JLT2938"/>
      <c r="JLU2938"/>
      <c r="JLV2938"/>
      <c r="JLW2938"/>
      <c r="JLX2938"/>
      <c r="JLY2938"/>
      <c r="JLZ2938"/>
      <c r="JMA2938"/>
      <c r="JMB2938"/>
      <c r="JMC2938"/>
      <c r="JMD2938"/>
      <c r="JME2938"/>
      <c r="JMF2938"/>
      <c r="JMG2938"/>
      <c r="JMH2938"/>
      <c r="JMI2938"/>
      <c r="JMJ2938"/>
      <c r="JMK2938"/>
      <c r="JML2938"/>
      <c r="JMM2938"/>
      <c r="JMN2938"/>
      <c r="JMO2938"/>
      <c r="JMP2938"/>
      <c r="JMQ2938"/>
      <c r="JMR2938"/>
      <c r="JMS2938"/>
      <c r="JMT2938"/>
      <c r="JMU2938"/>
      <c r="JMV2938"/>
      <c r="JMW2938"/>
      <c r="JMX2938"/>
      <c r="JMY2938"/>
      <c r="JMZ2938"/>
      <c r="JNA2938"/>
      <c r="JNB2938"/>
      <c r="JNC2938"/>
      <c r="JND2938"/>
      <c r="JNE2938"/>
      <c r="JNF2938"/>
      <c r="JNG2938"/>
      <c r="JNH2938"/>
      <c r="JNI2938"/>
      <c r="JNJ2938"/>
      <c r="JNK2938"/>
      <c r="JNL2938"/>
      <c r="JNM2938"/>
      <c r="JNN2938"/>
      <c r="JNO2938"/>
      <c r="JNP2938"/>
      <c r="JNQ2938"/>
      <c r="JNR2938"/>
      <c r="JNS2938"/>
      <c r="JNT2938"/>
      <c r="JNU2938"/>
      <c r="JNV2938"/>
      <c r="JNW2938"/>
      <c r="JNX2938"/>
      <c r="JNY2938"/>
      <c r="JNZ2938"/>
      <c r="JOA2938"/>
      <c r="JOB2938"/>
      <c r="JOC2938"/>
      <c r="JOD2938"/>
      <c r="JOE2938"/>
      <c r="JOF2938"/>
      <c r="JOG2938"/>
      <c r="JOH2938"/>
      <c r="JOI2938"/>
      <c r="JOJ2938"/>
      <c r="JOK2938"/>
      <c r="JOL2938"/>
      <c r="JOM2938"/>
      <c r="JON2938"/>
      <c r="JOO2938"/>
      <c r="JOP2938"/>
      <c r="JOQ2938"/>
      <c r="JOR2938"/>
      <c r="JOS2938"/>
      <c r="JOT2938"/>
      <c r="JOU2938"/>
      <c r="JOV2938"/>
      <c r="JOW2938"/>
      <c r="JOX2938"/>
      <c r="JOY2938"/>
      <c r="JOZ2938"/>
      <c r="JPA2938"/>
      <c r="JPB2938"/>
      <c r="JPC2938"/>
      <c r="JPD2938"/>
      <c r="JPE2938"/>
      <c r="JPF2938"/>
      <c r="JPG2938"/>
      <c r="JPH2938"/>
      <c r="JPI2938"/>
      <c r="JPJ2938"/>
      <c r="JPK2938"/>
      <c r="JPL2938"/>
      <c r="JPM2938"/>
      <c r="JPN2938"/>
      <c r="JPO2938"/>
      <c r="JPP2938"/>
      <c r="JPQ2938"/>
      <c r="JPR2938"/>
      <c r="JPS2938"/>
      <c r="JPT2938"/>
      <c r="JPU2938"/>
      <c r="JPV2938"/>
      <c r="JPW2938"/>
      <c r="JPX2938"/>
      <c r="JPY2938"/>
      <c r="JPZ2938"/>
      <c r="JQA2938"/>
      <c r="JQB2938"/>
      <c r="JQC2938"/>
      <c r="JQD2938"/>
      <c r="JQE2938"/>
      <c r="JQF2938"/>
      <c r="JQG2938"/>
      <c r="JQH2938"/>
      <c r="JQI2938"/>
      <c r="JQJ2938"/>
      <c r="JQK2938"/>
      <c r="JQL2938"/>
      <c r="JQM2938"/>
      <c r="JQN2938"/>
      <c r="JQO2938"/>
      <c r="JQP2938"/>
      <c r="JQQ2938"/>
      <c r="JQR2938"/>
      <c r="JQS2938"/>
      <c r="JQT2938"/>
      <c r="JQU2938"/>
      <c r="JQV2938"/>
      <c r="JQW2938"/>
      <c r="JQX2938"/>
      <c r="JQY2938"/>
      <c r="JQZ2938"/>
      <c r="JRA2938"/>
      <c r="JRB2938"/>
      <c r="JRC2938"/>
      <c r="JRD2938"/>
      <c r="JRE2938"/>
      <c r="JRF2938"/>
      <c r="JRG2938"/>
      <c r="JRH2938"/>
      <c r="JRI2938"/>
      <c r="JRJ2938"/>
      <c r="JRK2938"/>
      <c r="JRL2938"/>
      <c r="JRM2938"/>
      <c r="JRN2938"/>
      <c r="JRO2938"/>
      <c r="JRP2938"/>
      <c r="JRQ2938"/>
      <c r="JRR2938"/>
      <c r="JRS2938"/>
      <c r="JRT2938"/>
      <c r="JRU2938"/>
      <c r="JRV2938"/>
      <c r="JRW2938"/>
      <c r="JRX2938"/>
      <c r="JRY2938"/>
      <c r="JRZ2938"/>
      <c r="JSA2938"/>
      <c r="JSB2938"/>
      <c r="JSC2938"/>
      <c r="JSD2938"/>
      <c r="JSE2938"/>
      <c r="JSF2938"/>
      <c r="JSG2938"/>
      <c r="JSH2938"/>
      <c r="JSI2938"/>
      <c r="JSJ2938"/>
      <c r="JSK2938"/>
      <c r="JSL2938"/>
      <c r="JSM2938"/>
      <c r="JSN2938"/>
      <c r="JSO2938"/>
      <c r="JSP2938"/>
      <c r="JSQ2938"/>
      <c r="JSR2938"/>
      <c r="JSS2938"/>
      <c r="JST2938"/>
      <c r="JSU2938"/>
      <c r="JSV2938"/>
      <c r="JSW2938"/>
      <c r="JSX2938"/>
      <c r="JSY2938"/>
      <c r="JSZ2938"/>
      <c r="JTA2938"/>
      <c r="JTB2938"/>
      <c r="JTC2938"/>
      <c r="JTD2938"/>
      <c r="JTE2938"/>
      <c r="JTF2938"/>
      <c r="JTG2938"/>
      <c r="JTH2938"/>
      <c r="JTI2938"/>
      <c r="JTJ2938"/>
      <c r="JTK2938"/>
      <c r="JTL2938"/>
      <c r="JTM2938"/>
      <c r="JTN2938"/>
      <c r="JTO2938"/>
      <c r="JTP2938"/>
      <c r="JTQ2938"/>
      <c r="JTR2938"/>
      <c r="JTS2938"/>
      <c r="JTT2938"/>
      <c r="JTU2938"/>
      <c r="JTV2938"/>
      <c r="JTW2938"/>
      <c r="JTX2938"/>
      <c r="JTY2938"/>
      <c r="JTZ2938"/>
      <c r="JUA2938"/>
      <c r="JUB2938"/>
      <c r="JUC2938"/>
      <c r="JUD2938"/>
      <c r="JUE2938"/>
      <c r="JUF2938"/>
      <c r="JUG2938"/>
      <c r="JUH2938"/>
      <c r="JUI2938"/>
      <c r="JUJ2938"/>
      <c r="JUK2938"/>
      <c r="JUL2938"/>
      <c r="JUM2938"/>
      <c r="JUN2938"/>
      <c r="JUO2938"/>
      <c r="JUP2938"/>
      <c r="JUQ2938"/>
      <c r="JUR2938"/>
      <c r="JUS2938"/>
      <c r="JUT2938"/>
      <c r="JUU2938"/>
      <c r="JUV2938"/>
      <c r="JUW2938"/>
      <c r="JUX2938"/>
      <c r="JUY2938"/>
      <c r="JUZ2938"/>
      <c r="JVA2938"/>
      <c r="JVB2938"/>
      <c r="JVC2938"/>
      <c r="JVD2938"/>
      <c r="JVE2938"/>
      <c r="JVF2938"/>
      <c r="JVG2938"/>
      <c r="JVH2938"/>
      <c r="JVI2938"/>
      <c r="JVJ2938"/>
      <c r="JVK2938"/>
      <c r="JVL2938"/>
      <c r="JVM2938"/>
      <c r="JVN2938"/>
      <c r="JVO2938"/>
      <c r="JVP2938"/>
      <c r="JVQ2938"/>
      <c r="JVR2938"/>
      <c r="JVS2938"/>
      <c r="JVT2938"/>
      <c r="JVU2938"/>
      <c r="JVV2938"/>
      <c r="JVW2938"/>
      <c r="JVX2938"/>
      <c r="JVY2938"/>
      <c r="JVZ2938"/>
      <c r="JWA2938"/>
      <c r="JWB2938"/>
      <c r="JWC2938"/>
      <c r="JWD2938"/>
      <c r="JWE2938"/>
      <c r="JWF2938"/>
      <c r="JWG2938"/>
      <c r="JWH2938"/>
      <c r="JWI2938"/>
      <c r="JWJ2938"/>
      <c r="JWK2938"/>
      <c r="JWL2938"/>
      <c r="JWM2938"/>
      <c r="JWN2938"/>
      <c r="JWO2938"/>
      <c r="JWP2938"/>
      <c r="JWQ2938"/>
      <c r="JWR2938"/>
      <c r="JWS2938"/>
      <c r="JWT2938"/>
      <c r="JWU2938"/>
      <c r="JWV2938"/>
      <c r="JWW2938"/>
      <c r="JWX2938"/>
      <c r="JWY2938"/>
      <c r="JWZ2938"/>
      <c r="JXA2938"/>
      <c r="JXB2938"/>
      <c r="JXC2938"/>
      <c r="JXD2938"/>
      <c r="JXE2938"/>
      <c r="JXF2938"/>
      <c r="JXG2938"/>
      <c r="JXH2938"/>
      <c r="JXI2938"/>
      <c r="JXJ2938"/>
      <c r="JXK2938"/>
      <c r="JXL2938"/>
      <c r="JXM2938"/>
      <c r="JXN2938"/>
      <c r="JXO2938"/>
      <c r="JXP2938"/>
      <c r="JXQ2938"/>
      <c r="JXR2938"/>
      <c r="JXS2938"/>
      <c r="JXT2938"/>
      <c r="JXU2938"/>
      <c r="JXV2938"/>
      <c r="JXW2938"/>
      <c r="JXX2938"/>
      <c r="JXY2938"/>
      <c r="JXZ2938"/>
      <c r="JYA2938"/>
      <c r="JYB2938"/>
      <c r="JYC2938"/>
      <c r="JYD2938"/>
      <c r="JYE2938"/>
      <c r="JYF2938"/>
      <c r="JYG2938"/>
      <c r="JYH2938"/>
      <c r="JYI2938"/>
      <c r="JYJ2938"/>
      <c r="JYK2938"/>
      <c r="JYL2938"/>
      <c r="JYM2938"/>
      <c r="JYN2938"/>
      <c r="JYO2938"/>
      <c r="JYP2938"/>
      <c r="JYQ2938"/>
      <c r="JYR2938"/>
      <c r="JYS2938"/>
      <c r="JYT2938"/>
      <c r="JYU2938"/>
      <c r="JYV2938"/>
      <c r="JYW2938"/>
      <c r="JYX2938"/>
      <c r="JYY2938"/>
      <c r="JYZ2938"/>
      <c r="JZA2938"/>
      <c r="JZB2938"/>
      <c r="JZC2938"/>
      <c r="JZD2938"/>
      <c r="JZE2938"/>
      <c r="JZF2938"/>
      <c r="JZG2938"/>
      <c r="JZH2938"/>
      <c r="JZI2938"/>
      <c r="JZJ2938"/>
      <c r="JZK2938"/>
      <c r="JZL2938"/>
      <c r="JZM2938"/>
      <c r="JZN2938"/>
      <c r="JZO2938"/>
      <c r="JZP2938"/>
      <c r="JZQ2938"/>
      <c r="JZR2938"/>
      <c r="JZS2938"/>
      <c r="JZT2938"/>
      <c r="JZU2938"/>
      <c r="JZV2938"/>
      <c r="JZW2938"/>
      <c r="JZX2938"/>
      <c r="JZY2938"/>
      <c r="JZZ2938"/>
      <c r="KAA2938"/>
      <c r="KAB2938"/>
      <c r="KAC2938"/>
      <c r="KAD2938"/>
      <c r="KAE2938"/>
      <c r="KAF2938"/>
      <c r="KAG2938"/>
      <c r="KAH2938"/>
      <c r="KAI2938"/>
      <c r="KAJ2938"/>
      <c r="KAK2938"/>
      <c r="KAL2938"/>
      <c r="KAM2938"/>
      <c r="KAN2938"/>
      <c r="KAO2938"/>
      <c r="KAP2938"/>
      <c r="KAQ2938"/>
      <c r="KAR2938"/>
      <c r="KAS2938"/>
      <c r="KAT2938"/>
      <c r="KAU2938"/>
      <c r="KAV2938"/>
      <c r="KAW2938"/>
      <c r="KAX2938"/>
      <c r="KAY2938"/>
      <c r="KAZ2938"/>
      <c r="KBA2938"/>
      <c r="KBB2938"/>
      <c r="KBC2938"/>
      <c r="KBD2938"/>
      <c r="KBE2938"/>
      <c r="KBF2938"/>
      <c r="KBG2938"/>
      <c r="KBH2938"/>
      <c r="KBI2938"/>
      <c r="KBJ2938"/>
      <c r="KBK2938"/>
      <c r="KBL2938"/>
      <c r="KBM2938"/>
      <c r="KBN2938"/>
      <c r="KBO2938"/>
      <c r="KBP2938"/>
      <c r="KBQ2938"/>
      <c r="KBR2938"/>
      <c r="KBS2938"/>
      <c r="KBT2938"/>
      <c r="KBU2938"/>
      <c r="KBV2938"/>
      <c r="KBW2938"/>
      <c r="KBX2938"/>
      <c r="KBY2938"/>
      <c r="KBZ2938"/>
      <c r="KCA2938"/>
      <c r="KCB2938"/>
      <c r="KCC2938"/>
      <c r="KCD2938"/>
      <c r="KCE2938"/>
      <c r="KCF2938"/>
      <c r="KCG2938"/>
      <c r="KCH2938"/>
      <c r="KCI2938"/>
      <c r="KCJ2938"/>
      <c r="KCK2938"/>
      <c r="KCL2938"/>
      <c r="KCM2938"/>
      <c r="KCN2938"/>
      <c r="KCO2938"/>
      <c r="KCP2938"/>
      <c r="KCQ2938"/>
      <c r="KCR2938"/>
      <c r="KCS2938"/>
      <c r="KCT2938"/>
      <c r="KCU2938"/>
      <c r="KCV2938"/>
      <c r="KCW2938"/>
      <c r="KCX2938"/>
      <c r="KCY2938"/>
      <c r="KCZ2938"/>
      <c r="KDA2938"/>
      <c r="KDB2938"/>
      <c r="KDC2938"/>
      <c r="KDD2938"/>
      <c r="KDE2938"/>
      <c r="KDF2938"/>
      <c r="KDG2938"/>
      <c r="KDH2938"/>
      <c r="KDI2938"/>
      <c r="KDJ2938"/>
      <c r="KDK2938"/>
      <c r="KDL2938"/>
      <c r="KDM2938"/>
      <c r="KDN2938"/>
      <c r="KDO2938"/>
      <c r="KDP2938"/>
      <c r="KDQ2938"/>
      <c r="KDR2938"/>
      <c r="KDS2938"/>
      <c r="KDT2938"/>
      <c r="KDU2938"/>
      <c r="KDV2938"/>
      <c r="KDW2938"/>
      <c r="KDX2938"/>
      <c r="KDY2938"/>
      <c r="KDZ2938"/>
      <c r="KEA2938"/>
      <c r="KEB2938"/>
      <c r="KEC2938"/>
      <c r="KED2938"/>
      <c r="KEE2938"/>
      <c r="KEF2938"/>
      <c r="KEG2938"/>
      <c r="KEH2938"/>
      <c r="KEI2938"/>
      <c r="KEJ2938"/>
      <c r="KEK2938"/>
      <c r="KEL2938"/>
      <c r="KEM2938"/>
      <c r="KEN2938"/>
      <c r="KEO2938"/>
      <c r="KEP2938"/>
      <c r="KEQ2938"/>
      <c r="KER2938"/>
      <c r="KES2938"/>
      <c r="KET2938"/>
      <c r="KEU2938"/>
      <c r="KEV2938"/>
      <c r="KEW2938"/>
      <c r="KEX2938"/>
      <c r="KEY2938"/>
      <c r="KEZ2938"/>
      <c r="KFA2938"/>
      <c r="KFB2938"/>
      <c r="KFC2938"/>
      <c r="KFD2938"/>
      <c r="KFE2938"/>
      <c r="KFF2938"/>
      <c r="KFG2938"/>
      <c r="KFH2938"/>
      <c r="KFI2938"/>
      <c r="KFJ2938"/>
      <c r="KFK2938"/>
      <c r="KFL2938"/>
      <c r="KFM2938"/>
      <c r="KFN2938"/>
      <c r="KFO2938"/>
      <c r="KFP2938"/>
      <c r="KFQ2938"/>
      <c r="KFR2938"/>
      <c r="KFS2938"/>
      <c r="KFT2938"/>
      <c r="KFU2938"/>
      <c r="KFV2938"/>
      <c r="KFW2938"/>
      <c r="KFX2938"/>
      <c r="KFY2938"/>
      <c r="KFZ2938"/>
      <c r="KGA2938"/>
      <c r="KGB2938"/>
      <c r="KGC2938"/>
      <c r="KGD2938"/>
      <c r="KGE2938"/>
      <c r="KGF2938"/>
      <c r="KGG2938"/>
      <c r="KGH2938"/>
      <c r="KGI2938"/>
      <c r="KGJ2938"/>
      <c r="KGK2938"/>
      <c r="KGL2938"/>
      <c r="KGM2938"/>
      <c r="KGN2938"/>
      <c r="KGO2938"/>
      <c r="KGP2938"/>
      <c r="KGQ2938"/>
      <c r="KGR2938"/>
      <c r="KGS2938"/>
      <c r="KGT2938"/>
      <c r="KGU2938"/>
      <c r="KGV2938"/>
      <c r="KGW2938"/>
      <c r="KGX2938"/>
      <c r="KGY2938"/>
      <c r="KGZ2938"/>
      <c r="KHA2938"/>
      <c r="KHB2938"/>
      <c r="KHC2938"/>
      <c r="KHD2938"/>
      <c r="KHE2938"/>
      <c r="KHF2938"/>
      <c r="KHG2938"/>
      <c r="KHH2938"/>
      <c r="KHI2938"/>
      <c r="KHJ2938"/>
      <c r="KHK2938"/>
      <c r="KHL2938"/>
      <c r="KHM2938"/>
      <c r="KHN2938"/>
      <c r="KHO2938"/>
      <c r="KHP2938"/>
      <c r="KHQ2938"/>
      <c r="KHR2938"/>
      <c r="KHS2938"/>
      <c r="KHT2938"/>
      <c r="KHU2938"/>
      <c r="KHV2938"/>
      <c r="KHW2938"/>
      <c r="KHX2938"/>
      <c r="KHY2938"/>
      <c r="KHZ2938"/>
      <c r="KIA2938"/>
      <c r="KIB2938"/>
      <c r="KIC2938"/>
      <c r="KID2938"/>
      <c r="KIE2938"/>
      <c r="KIF2938"/>
      <c r="KIG2938"/>
      <c r="KIH2938"/>
      <c r="KII2938"/>
      <c r="KIJ2938"/>
      <c r="KIK2938"/>
      <c r="KIL2938"/>
      <c r="KIM2938"/>
      <c r="KIN2938"/>
      <c r="KIO2938"/>
      <c r="KIP2938"/>
      <c r="KIQ2938"/>
      <c r="KIR2938"/>
      <c r="KIS2938"/>
      <c r="KIT2938"/>
      <c r="KIU2938"/>
      <c r="KIV2938"/>
      <c r="KIW2938"/>
      <c r="KIX2938"/>
      <c r="KIY2938"/>
      <c r="KIZ2938"/>
      <c r="KJA2938"/>
      <c r="KJB2938"/>
      <c r="KJC2938"/>
      <c r="KJD2938"/>
      <c r="KJE2938"/>
      <c r="KJF2938"/>
      <c r="KJG2938"/>
      <c r="KJH2938"/>
      <c r="KJI2938"/>
      <c r="KJJ2938"/>
      <c r="KJK2938"/>
      <c r="KJL2938"/>
      <c r="KJM2938"/>
      <c r="KJN2938"/>
      <c r="KJO2938"/>
      <c r="KJP2938"/>
      <c r="KJQ2938"/>
      <c r="KJR2938"/>
      <c r="KJS2938"/>
      <c r="KJT2938"/>
      <c r="KJU2938"/>
      <c r="KJV2938"/>
      <c r="KJW2938"/>
      <c r="KJX2938"/>
      <c r="KJY2938"/>
      <c r="KJZ2938"/>
      <c r="KKA2938"/>
      <c r="KKB2938"/>
      <c r="KKC2938"/>
      <c r="KKD2938"/>
      <c r="KKE2938"/>
      <c r="KKF2938"/>
      <c r="KKG2938"/>
      <c r="KKH2938"/>
      <c r="KKI2938"/>
      <c r="KKJ2938"/>
      <c r="KKK2938"/>
      <c r="KKL2938"/>
      <c r="KKM2938"/>
      <c r="KKN2938"/>
      <c r="KKO2938"/>
      <c r="KKP2938"/>
      <c r="KKQ2938"/>
      <c r="KKR2938"/>
      <c r="KKS2938"/>
      <c r="KKT2938"/>
      <c r="KKU2938"/>
      <c r="KKV2938"/>
      <c r="KKW2938"/>
      <c r="KKX2938"/>
      <c r="KKY2938"/>
      <c r="KKZ2938"/>
      <c r="KLA2938"/>
      <c r="KLB2938"/>
      <c r="KLC2938"/>
      <c r="KLD2938"/>
      <c r="KLE2938"/>
      <c r="KLF2938"/>
      <c r="KLG2938"/>
      <c r="KLH2938"/>
      <c r="KLI2938"/>
      <c r="KLJ2938"/>
      <c r="KLK2938"/>
      <c r="KLL2938"/>
      <c r="KLM2938"/>
      <c r="KLN2938"/>
      <c r="KLO2938"/>
      <c r="KLP2938"/>
      <c r="KLQ2938"/>
      <c r="KLR2938"/>
      <c r="KLS2938"/>
      <c r="KLT2938"/>
      <c r="KLU2938"/>
      <c r="KLV2938"/>
      <c r="KLW2938"/>
      <c r="KLX2938"/>
      <c r="KLY2938"/>
      <c r="KLZ2938"/>
      <c r="KMA2938"/>
      <c r="KMB2938"/>
      <c r="KMC2938"/>
      <c r="KMD2938"/>
      <c r="KME2938"/>
      <c r="KMF2938"/>
      <c r="KMG2938"/>
      <c r="KMH2938"/>
      <c r="KMI2938"/>
      <c r="KMJ2938"/>
      <c r="KMK2938"/>
      <c r="KML2938"/>
      <c r="KMM2938"/>
      <c r="KMN2938"/>
      <c r="KMO2938"/>
      <c r="KMP2938"/>
      <c r="KMQ2938"/>
      <c r="KMR2938"/>
      <c r="KMS2938"/>
      <c r="KMT2938"/>
      <c r="KMU2938"/>
      <c r="KMV2938"/>
      <c r="KMW2938"/>
      <c r="KMX2938"/>
      <c r="KMY2938"/>
      <c r="KMZ2938"/>
      <c r="KNA2938"/>
      <c r="KNB2938"/>
      <c r="KNC2938"/>
      <c r="KND2938"/>
      <c r="KNE2938"/>
      <c r="KNF2938"/>
      <c r="KNG2938"/>
      <c r="KNH2938"/>
      <c r="KNI2938"/>
      <c r="KNJ2938"/>
      <c r="KNK2938"/>
      <c r="KNL2938"/>
      <c r="KNM2938"/>
      <c r="KNN2938"/>
      <c r="KNO2938"/>
      <c r="KNP2938"/>
      <c r="KNQ2938"/>
      <c r="KNR2938"/>
      <c r="KNS2938"/>
      <c r="KNT2938"/>
      <c r="KNU2938"/>
      <c r="KNV2938"/>
      <c r="KNW2938"/>
      <c r="KNX2938"/>
      <c r="KNY2938"/>
      <c r="KNZ2938"/>
      <c r="KOA2938"/>
      <c r="KOB2938"/>
      <c r="KOC2938"/>
      <c r="KOD2938"/>
      <c r="KOE2938"/>
      <c r="KOF2938"/>
      <c r="KOG2938"/>
      <c r="KOH2938"/>
      <c r="KOI2938"/>
      <c r="KOJ2938"/>
      <c r="KOK2938"/>
      <c r="KOL2938"/>
      <c r="KOM2938"/>
      <c r="KON2938"/>
      <c r="KOO2938"/>
      <c r="KOP2938"/>
      <c r="KOQ2938"/>
      <c r="KOR2938"/>
      <c r="KOS2938"/>
      <c r="KOT2938"/>
      <c r="KOU2938"/>
      <c r="KOV2938"/>
      <c r="KOW2938"/>
      <c r="KOX2938"/>
      <c r="KOY2938"/>
      <c r="KOZ2938"/>
      <c r="KPA2938"/>
      <c r="KPB2938"/>
      <c r="KPC2938"/>
      <c r="KPD2938"/>
      <c r="KPE2938"/>
      <c r="KPF2938"/>
      <c r="KPG2938"/>
      <c r="KPH2938"/>
      <c r="KPI2938"/>
      <c r="KPJ2938"/>
      <c r="KPK2938"/>
      <c r="KPL2938"/>
      <c r="KPM2938"/>
      <c r="KPN2938"/>
      <c r="KPO2938"/>
      <c r="KPP2938"/>
      <c r="KPQ2938"/>
      <c r="KPR2938"/>
      <c r="KPS2938"/>
      <c r="KPT2938"/>
      <c r="KPU2938"/>
      <c r="KPV2938"/>
      <c r="KPW2938"/>
      <c r="KPX2938"/>
      <c r="KPY2938"/>
      <c r="KPZ2938"/>
      <c r="KQA2938"/>
      <c r="KQB2938"/>
      <c r="KQC2938"/>
      <c r="KQD2938"/>
      <c r="KQE2938"/>
      <c r="KQF2938"/>
      <c r="KQG2938"/>
      <c r="KQH2938"/>
      <c r="KQI2938"/>
      <c r="KQJ2938"/>
      <c r="KQK2938"/>
      <c r="KQL2938"/>
      <c r="KQM2938"/>
      <c r="KQN2938"/>
      <c r="KQO2938"/>
      <c r="KQP2938"/>
      <c r="KQQ2938"/>
      <c r="KQR2938"/>
      <c r="KQS2938"/>
      <c r="KQT2938"/>
      <c r="KQU2938"/>
      <c r="KQV2938"/>
      <c r="KQW2938"/>
      <c r="KQX2938"/>
      <c r="KQY2938"/>
      <c r="KQZ2938"/>
      <c r="KRA2938"/>
      <c r="KRB2938"/>
      <c r="KRC2938"/>
      <c r="KRD2938"/>
      <c r="KRE2938"/>
      <c r="KRF2938"/>
      <c r="KRG2938"/>
      <c r="KRH2938"/>
      <c r="KRI2938"/>
      <c r="KRJ2938"/>
      <c r="KRK2938"/>
      <c r="KRL2938"/>
      <c r="KRM2938"/>
      <c r="KRN2938"/>
      <c r="KRO2938"/>
      <c r="KRP2938"/>
      <c r="KRQ2938"/>
      <c r="KRR2938"/>
      <c r="KRS2938"/>
      <c r="KRT2938"/>
      <c r="KRU2938"/>
      <c r="KRV2938"/>
      <c r="KRW2938"/>
      <c r="KRX2938"/>
      <c r="KRY2938"/>
      <c r="KRZ2938"/>
      <c r="KSA2938"/>
      <c r="KSB2938"/>
      <c r="KSC2938"/>
      <c r="KSD2938"/>
      <c r="KSE2938"/>
      <c r="KSF2938"/>
      <c r="KSG2938"/>
      <c r="KSH2938"/>
      <c r="KSI2938"/>
      <c r="KSJ2938"/>
      <c r="KSK2938"/>
      <c r="KSL2938"/>
      <c r="KSM2938"/>
      <c r="KSN2938"/>
      <c r="KSO2938"/>
      <c r="KSP2938"/>
      <c r="KSQ2938"/>
      <c r="KSR2938"/>
      <c r="KSS2938"/>
      <c r="KST2938"/>
      <c r="KSU2938"/>
      <c r="KSV2938"/>
      <c r="KSW2938"/>
      <c r="KSX2938"/>
      <c r="KSY2938"/>
      <c r="KSZ2938"/>
      <c r="KTA2938"/>
      <c r="KTB2938"/>
      <c r="KTC2938"/>
      <c r="KTD2938"/>
      <c r="KTE2938"/>
      <c r="KTF2938"/>
      <c r="KTG2938"/>
      <c r="KTH2938"/>
      <c r="KTI2938"/>
      <c r="KTJ2938"/>
      <c r="KTK2938"/>
      <c r="KTL2938"/>
      <c r="KTM2938"/>
      <c r="KTN2938"/>
      <c r="KTO2938"/>
      <c r="KTP2938"/>
      <c r="KTQ2938"/>
      <c r="KTR2938"/>
      <c r="KTS2938"/>
      <c r="KTT2938"/>
      <c r="KTU2938"/>
      <c r="KTV2938"/>
      <c r="KTW2938"/>
      <c r="KTX2938"/>
      <c r="KTY2938"/>
      <c r="KTZ2938"/>
      <c r="KUA2938"/>
      <c r="KUB2938"/>
      <c r="KUC2938"/>
      <c r="KUD2938"/>
      <c r="KUE2938"/>
      <c r="KUF2938"/>
      <c r="KUG2938"/>
      <c r="KUH2938"/>
      <c r="KUI2938"/>
      <c r="KUJ2938"/>
      <c r="KUK2938"/>
      <c r="KUL2938"/>
      <c r="KUM2938"/>
      <c r="KUN2938"/>
      <c r="KUO2938"/>
      <c r="KUP2938"/>
      <c r="KUQ2938"/>
      <c r="KUR2938"/>
      <c r="KUS2938"/>
      <c r="KUT2938"/>
      <c r="KUU2938"/>
      <c r="KUV2938"/>
      <c r="KUW2938"/>
      <c r="KUX2938"/>
      <c r="KUY2938"/>
      <c r="KUZ2938"/>
      <c r="KVA2938"/>
      <c r="KVB2938"/>
      <c r="KVC2938"/>
      <c r="KVD2938"/>
      <c r="KVE2938"/>
      <c r="KVF2938"/>
      <c r="KVG2938"/>
      <c r="KVH2938"/>
      <c r="KVI2938"/>
      <c r="KVJ2938"/>
      <c r="KVK2938"/>
      <c r="KVL2938"/>
      <c r="KVM2938"/>
      <c r="KVN2938"/>
      <c r="KVO2938"/>
      <c r="KVP2938"/>
      <c r="KVQ2938"/>
      <c r="KVR2938"/>
      <c r="KVS2938"/>
      <c r="KVT2938"/>
      <c r="KVU2938"/>
      <c r="KVV2938"/>
      <c r="KVW2938"/>
      <c r="KVX2938"/>
      <c r="KVY2938"/>
      <c r="KVZ2938"/>
      <c r="KWA2938"/>
      <c r="KWB2938"/>
      <c r="KWC2938"/>
      <c r="KWD2938"/>
      <c r="KWE2938"/>
      <c r="KWF2938"/>
      <c r="KWG2938"/>
      <c r="KWH2938"/>
      <c r="KWI2938"/>
      <c r="KWJ2938"/>
      <c r="KWK2938"/>
      <c r="KWL2938"/>
      <c r="KWM2938"/>
      <c r="KWN2938"/>
      <c r="KWO2938"/>
      <c r="KWP2938"/>
      <c r="KWQ2938"/>
      <c r="KWR2938"/>
      <c r="KWS2938"/>
      <c r="KWT2938"/>
      <c r="KWU2938"/>
      <c r="KWV2938"/>
      <c r="KWW2938"/>
      <c r="KWX2938"/>
      <c r="KWY2938"/>
      <c r="KWZ2938"/>
      <c r="KXA2938"/>
      <c r="KXB2938"/>
      <c r="KXC2938"/>
      <c r="KXD2938"/>
      <c r="KXE2938"/>
      <c r="KXF2938"/>
      <c r="KXG2938"/>
      <c r="KXH2938"/>
      <c r="KXI2938"/>
      <c r="KXJ2938"/>
      <c r="KXK2938"/>
      <c r="KXL2938"/>
      <c r="KXM2938"/>
      <c r="KXN2938"/>
      <c r="KXO2938"/>
      <c r="KXP2938"/>
      <c r="KXQ2938"/>
      <c r="KXR2938"/>
      <c r="KXS2938"/>
      <c r="KXT2938"/>
      <c r="KXU2938"/>
      <c r="KXV2938"/>
      <c r="KXW2938"/>
      <c r="KXX2938"/>
      <c r="KXY2938"/>
      <c r="KXZ2938"/>
      <c r="KYA2938"/>
      <c r="KYB2938"/>
      <c r="KYC2938"/>
      <c r="KYD2938"/>
      <c r="KYE2938"/>
      <c r="KYF2938"/>
      <c r="KYG2938"/>
      <c r="KYH2938"/>
      <c r="KYI2938"/>
      <c r="KYJ2938"/>
      <c r="KYK2938"/>
      <c r="KYL2938"/>
      <c r="KYM2938"/>
      <c r="KYN2938"/>
      <c r="KYO2938"/>
      <c r="KYP2938"/>
      <c r="KYQ2938"/>
      <c r="KYR2938"/>
      <c r="KYS2938"/>
      <c r="KYT2938"/>
      <c r="KYU2938"/>
      <c r="KYV2938"/>
      <c r="KYW2938"/>
      <c r="KYX2938"/>
      <c r="KYY2938"/>
      <c r="KYZ2938"/>
      <c r="KZA2938"/>
      <c r="KZB2938"/>
      <c r="KZC2938"/>
      <c r="KZD2938"/>
      <c r="KZE2938"/>
      <c r="KZF2938"/>
      <c r="KZG2938"/>
      <c r="KZH2938"/>
      <c r="KZI2938"/>
      <c r="KZJ2938"/>
      <c r="KZK2938"/>
      <c r="KZL2938"/>
      <c r="KZM2938"/>
      <c r="KZN2938"/>
      <c r="KZO2938"/>
      <c r="KZP2938"/>
      <c r="KZQ2938"/>
      <c r="KZR2938"/>
      <c r="KZS2938"/>
      <c r="KZT2938"/>
      <c r="KZU2938"/>
      <c r="KZV2938"/>
      <c r="KZW2938"/>
      <c r="KZX2938"/>
      <c r="KZY2938"/>
      <c r="KZZ2938"/>
      <c r="LAA2938"/>
      <c r="LAB2938"/>
      <c r="LAC2938"/>
      <c r="LAD2938"/>
      <c r="LAE2938"/>
      <c r="LAF2938"/>
      <c r="LAG2938"/>
      <c r="LAH2938"/>
      <c r="LAI2938"/>
      <c r="LAJ2938"/>
      <c r="LAK2938"/>
      <c r="LAL2938"/>
      <c r="LAM2938"/>
      <c r="LAN2938"/>
      <c r="LAO2938"/>
      <c r="LAP2938"/>
      <c r="LAQ2938"/>
      <c r="LAR2938"/>
      <c r="LAS2938"/>
      <c r="LAT2938"/>
      <c r="LAU2938"/>
      <c r="LAV2938"/>
      <c r="LAW2938"/>
      <c r="LAX2938"/>
      <c r="LAY2938"/>
      <c r="LAZ2938"/>
      <c r="LBA2938"/>
      <c r="LBB2938"/>
      <c r="LBC2938"/>
      <c r="LBD2938"/>
      <c r="LBE2938"/>
      <c r="LBF2938"/>
      <c r="LBG2938"/>
      <c r="LBH2938"/>
      <c r="LBI2938"/>
      <c r="LBJ2938"/>
      <c r="LBK2938"/>
      <c r="LBL2938"/>
      <c r="LBM2938"/>
      <c r="LBN2938"/>
      <c r="LBO2938"/>
      <c r="LBP2938"/>
      <c r="LBQ2938"/>
      <c r="LBR2938"/>
      <c r="LBS2938"/>
      <c r="LBT2938"/>
      <c r="LBU2938"/>
      <c r="LBV2938"/>
      <c r="LBW2938"/>
      <c r="LBX2938"/>
      <c r="LBY2938"/>
      <c r="LBZ2938"/>
      <c r="LCA2938"/>
      <c r="LCB2938"/>
      <c r="LCC2938"/>
      <c r="LCD2938"/>
      <c r="LCE2938"/>
      <c r="LCF2938"/>
      <c r="LCG2938"/>
      <c r="LCH2938"/>
      <c r="LCI2938"/>
      <c r="LCJ2938"/>
      <c r="LCK2938"/>
      <c r="LCL2938"/>
      <c r="LCM2938"/>
      <c r="LCN2938"/>
      <c r="LCO2938"/>
      <c r="LCP2938"/>
      <c r="LCQ2938"/>
      <c r="LCR2938"/>
      <c r="LCS2938"/>
      <c r="LCT2938"/>
      <c r="LCU2938"/>
      <c r="LCV2938"/>
      <c r="LCW2938"/>
      <c r="LCX2938"/>
      <c r="LCY2938"/>
      <c r="LCZ2938"/>
      <c r="LDA2938"/>
      <c r="LDB2938"/>
      <c r="LDC2938"/>
      <c r="LDD2938"/>
      <c r="LDE2938"/>
      <c r="LDF2938"/>
      <c r="LDG2938"/>
      <c r="LDH2938"/>
      <c r="LDI2938"/>
      <c r="LDJ2938"/>
      <c r="LDK2938"/>
      <c r="LDL2938"/>
      <c r="LDM2938"/>
      <c r="LDN2938"/>
      <c r="LDO2938"/>
      <c r="LDP2938"/>
      <c r="LDQ2938"/>
      <c r="LDR2938"/>
      <c r="LDS2938"/>
      <c r="LDT2938"/>
      <c r="LDU2938"/>
      <c r="LDV2938"/>
      <c r="LDW2938"/>
      <c r="LDX2938"/>
      <c r="LDY2938"/>
      <c r="LDZ2938"/>
      <c r="LEA2938"/>
      <c r="LEB2938"/>
      <c r="LEC2938"/>
      <c r="LED2938"/>
      <c r="LEE2938"/>
      <c r="LEF2938"/>
      <c r="LEG2938"/>
      <c r="LEH2938"/>
      <c r="LEI2938"/>
      <c r="LEJ2938"/>
      <c r="LEK2938"/>
      <c r="LEL2938"/>
      <c r="LEM2938"/>
      <c r="LEN2938"/>
      <c r="LEO2938"/>
      <c r="LEP2938"/>
      <c r="LEQ2938"/>
      <c r="LER2938"/>
      <c r="LES2938"/>
      <c r="LET2938"/>
      <c r="LEU2938"/>
      <c r="LEV2938"/>
      <c r="LEW2938"/>
      <c r="LEX2938"/>
      <c r="LEY2938"/>
      <c r="LEZ2938"/>
      <c r="LFA2938"/>
      <c r="LFB2938"/>
      <c r="LFC2938"/>
      <c r="LFD2938"/>
      <c r="LFE2938"/>
      <c r="LFF2938"/>
      <c r="LFG2938"/>
      <c r="LFH2938"/>
      <c r="LFI2938"/>
      <c r="LFJ2938"/>
      <c r="LFK2938"/>
      <c r="LFL2938"/>
      <c r="LFM2938"/>
      <c r="LFN2938"/>
      <c r="LFO2938"/>
      <c r="LFP2938"/>
      <c r="LFQ2938"/>
      <c r="LFR2938"/>
      <c r="LFS2938"/>
      <c r="LFT2938"/>
      <c r="LFU2938"/>
      <c r="LFV2938"/>
      <c r="LFW2938"/>
      <c r="LFX2938"/>
      <c r="LFY2938"/>
      <c r="LFZ2938"/>
      <c r="LGA2938"/>
      <c r="LGB2938"/>
      <c r="LGC2938"/>
      <c r="LGD2938"/>
      <c r="LGE2938"/>
      <c r="LGF2938"/>
      <c r="LGG2938"/>
      <c r="LGH2938"/>
      <c r="LGI2938"/>
      <c r="LGJ2938"/>
      <c r="LGK2938"/>
      <c r="LGL2938"/>
      <c r="LGM2938"/>
      <c r="LGN2938"/>
      <c r="LGO2938"/>
      <c r="LGP2938"/>
      <c r="LGQ2938"/>
      <c r="LGR2938"/>
      <c r="LGS2938"/>
      <c r="LGT2938"/>
      <c r="LGU2938"/>
      <c r="LGV2938"/>
      <c r="LGW2938"/>
      <c r="LGX2938"/>
      <c r="LGY2938"/>
      <c r="LGZ2938"/>
      <c r="LHA2938"/>
      <c r="LHB2938"/>
      <c r="LHC2938"/>
      <c r="LHD2938"/>
      <c r="LHE2938"/>
      <c r="LHF2938"/>
      <c r="LHG2938"/>
      <c r="LHH2938"/>
      <c r="LHI2938"/>
      <c r="LHJ2938"/>
      <c r="LHK2938"/>
      <c r="LHL2938"/>
      <c r="LHM2938"/>
      <c r="LHN2938"/>
      <c r="LHO2938"/>
      <c r="LHP2938"/>
      <c r="LHQ2938"/>
      <c r="LHR2938"/>
      <c r="LHS2938"/>
      <c r="LHT2938"/>
      <c r="LHU2938"/>
      <c r="LHV2938"/>
      <c r="LHW2938"/>
      <c r="LHX2938"/>
      <c r="LHY2938"/>
      <c r="LHZ2938"/>
      <c r="LIA2938"/>
      <c r="LIB2938"/>
      <c r="LIC2938"/>
      <c r="LID2938"/>
      <c r="LIE2938"/>
      <c r="LIF2938"/>
      <c r="LIG2938"/>
      <c r="LIH2938"/>
      <c r="LII2938"/>
      <c r="LIJ2938"/>
      <c r="LIK2938"/>
      <c r="LIL2938"/>
      <c r="LIM2938"/>
      <c r="LIN2938"/>
      <c r="LIO2938"/>
      <c r="LIP2938"/>
      <c r="LIQ2938"/>
      <c r="LIR2938"/>
      <c r="LIS2938"/>
      <c r="LIT2938"/>
      <c r="LIU2938"/>
      <c r="LIV2938"/>
      <c r="LIW2938"/>
      <c r="LIX2938"/>
      <c r="LIY2938"/>
      <c r="LIZ2938"/>
      <c r="LJA2938"/>
      <c r="LJB2938"/>
      <c r="LJC2938"/>
      <c r="LJD2938"/>
      <c r="LJE2938"/>
      <c r="LJF2938"/>
      <c r="LJG2938"/>
      <c r="LJH2938"/>
      <c r="LJI2938"/>
      <c r="LJJ2938"/>
      <c r="LJK2938"/>
      <c r="LJL2938"/>
      <c r="LJM2938"/>
      <c r="LJN2938"/>
      <c r="LJO2938"/>
      <c r="LJP2938"/>
      <c r="LJQ2938"/>
      <c r="LJR2938"/>
      <c r="LJS2938"/>
      <c r="LJT2938"/>
      <c r="LJU2938"/>
      <c r="LJV2938"/>
      <c r="LJW2938"/>
      <c r="LJX2938"/>
      <c r="LJY2938"/>
      <c r="LJZ2938"/>
      <c r="LKA2938"/>
      <c r="LKB2938"/>
      <c r="LKC2938"/>
      <c r="LKD2938"/>
      <c r="LKE2938"/>
      <c r="LKF2938"/>
      <c r="LKG2938"/>
      <c r="LKH2938"/>
      <c r="LKI2938"/>
      <c r="LKJ2938"/>
      <c r="LKK2938"/>
      <c r="LKL2938"/>
      <c r="LKM2938"/>
      <c r="LKN2938"/>
      <c r="LKO2938"/>
      <c r="LKP2938"/>
      <c r="LKQ2938"/>
      <c r="LKR2938"/>
      <c r="LKS2938"/>
      <c r="LKT2938"/>
      <c r="LKU2938"/>
      <c r="LKV2938"/>
      <c r="LKW2938"/>
      <c r="LKX2938"/>
      <c r="LKY2938"/>
      <c r="LKZ2938"/>
      <c r="LLA2938"/>
      <c r="LLB2938"/>
      <c r="LLC2938"/>
      <c r="LLD2938"/>
      <c r="LLE2938"/>
      <c r="LLF2938"/>
      <c r="LLG2938"/>
      <c r="LLH2938"/>
      <c r="LLI2938"/>
      <c r="LLJ2938"/>
      <c r="LLK2938"/>
      <c r="LLL2938"/>
      <c r="LLM2938"/>
      <c r="LLN2938"/>
      <c r="LLO2938"/>
      <c r="LLP2938"/>
      <c r="LLQ2938"/>
      <c r="LLR2938"/>
      <c r="LLS2938"/>
      <c r="LLT2938"/>
      <c r="LLU2938"/>
      <c r="LLV2938"/>
      <c r="LLW2938"/>
      <c r="LLX2938"/>
      <c r="LLY2938"/>
      <c r="LLZ2938"/>
      <c r="LMA2938"/>
      <c r="LMB2938"/>
      <c r="LMC2938"/>
      <c r="LMD2938"/>
      <c r="LME2938"/>
      <c r="LMF2938"/>
      <c r="LMG2938"/>
      <c r="LMH2938"/>
      <c r="LMI2938"/>
      <c r="LMJ2938"/>
      <c r="LMK2938"/>
      <c r="LML2938"/>
      <c r="LMM2938"/>
      <c r="LMN2938"/>
      <c r="LMO2938"/>
      <c r="LMP2938"/>
      <c r="LMQ2938"/>
      <c r="LMR2938"/>
      <c r="LMS2938"/>
      <c r="LMT2938"/>
      <c r="LMU2938"/>
      <c r="LMV2938"/>
      <c r="LMW2938"/>
      <c r="LMX2938"/>
      <c r="LMY2938"/>
      <c r="LMZ2938"/>
      <c r="LNA2938"/>
      <c r="LNB2938"/>
      <c r="LNC2938"/>
      <c r="LND2938"/>
      <c r="LNE2938"/>
      <c r="LNF2938"/>
      <c r="LNG2938"/>
      <c r="LNH2938"/>
      <c r="LNI2938"/>
      <c r="LNJ2938"/>
      <c r="LNK2938"/>
      <c r="LNL2938"/>
      <c r="LNM2938"/>
      <c r="LNN2938"/>
      <c r="LNO2938"/>
      <c r="LNP2938"/>
      <c r="LNQ2938"/>
      <c r="LNR2938"/>
      <c r="LNS2938"/>
      <c r="LNT2938"/>
      <c r="LNU2938"/>
      <c r="LNV2938"/>
      <c r="LNW2938"/>
      <c r="LNX2938"/>
      <c r="LNY2938"/>
      <c r="LNZ2938"/>
      <c r="LOA2938"/>
      <c r="LOB2938"/>
      <c r="LOC2938"/>
      <c r="LOD2938"/>
      <c r="LOE2938"/>
      <c r="LOF2938"/>
      <c r="LOG2938"/>
      <c r="LOH2938"/>
      <c r="LOI2938"/>
      <c r="LOJ2938"/>
      <c r="LOK2938"/>
      <c r="LOL2938"/>
      <c r="LOM2938"/>
      <c r="LON2938"/>
      <c r="LOO2938"/>
      <c r="LOP2938"/>
      <c r="LOQ2938"/>
      <c r="LOR2938"/>
      <c r="LOS2938"/>
      <c r="LOT2938"/>
      <c r="LOU2938"/>
      <c r="LOV2938"/>
      <c r="LOW2938"/>
      <c r="LOX2938"/>
      <c r="LOY2938"/>
      <c r="LOZ2938"/>
      <c r="LPA2938"/>
      <c r="LPB2938"/>
      <c r="LPC2938"/>
      <c r="LPD2938"/>
      <c r="LPE2938"/>
      <c r="LPF2938"/>
      <c r="LPG2938"/>
      <c r="LPH2938"/>
      <c r="LPI2938"/>
      <c r="LPJ2938"/>
      <c r="LPK2938"/>
      <c r="LPL2938"/>
      <c r="LPM2938"/>
      <c r="LPN2938"/>
      <c r="LPO2938"/>
      <c r="LPP2938"/>
      <c r="LPQ2938"/>
      <c r="LPR2938"/>
      <c r="LPS2938"/>
      <c r="LPT2938"/>
      <c r="LPU2938"/>
      <c r="LPV2938"/>
      <c r="LPW2938"/>
      <c r="LPX2938"/>
      <c r="LPY2938"/>
      <c r="LPZ2938"/>
      <c r="LQA2938"/>
      <c r="LQB2938"/>
      <c r="LQC2938"/>
      <c r="LQD2938"/>
      <c r="LQE2938"/>
      <c r="LQF2938"/>
      <c r="LQG2938"/>
      <c r="LQH2938"/>
      <c r="LQI2938"/>
      <c r="LQJ2938"/>
      <c r="LQK2938"/>
      <c r="LQL2938"/>
      <c r="LQM2938"/>
      <c r="LQN2938"/>
      <c r="LQO2938"/>
      <c r="LQP2938"/>
      <c r="LQQ2938"/>
      <c r="LQR2938"/>
      <c r="LQS2938"/>
      <c r="LQT2938"/>
      <c r="LQU2938"/>
      <c r="LQV2938"/>
      <c r="LQW2938"/>
      <c r="LQX2938"/>
      <c r="LQY2938"/>
      <c r="LQZ2938"/>
      <c r="LRA2938"/>
      <c r="LRB2938"/>
      <c r="LRC2938"/>
      <c r="LRD2938"/>
      <c r="LRE2938"/>
      <c r="LRF2938"/>
      <c r="LRG2938"/>
      <c r="LRH2938"/>
      <c r="LRI2938"/>
      <c r="LRJ2938"/>
      <c r="LRK2938"/>
      <c r="LRL2938"/>
      <c r="LRM2938"/>
      <c r="LRN2938"/>
      <c r="LRO2938"/>
      <c r="LRP2938"/>
      <c r="LRQ2938"/>
      <c r="LRR2938"/>
      <c r="LRS2938"/>
      <c r="LRT2938"/>
      <c r="LRU2938"/>
      <c r="LRV2938"/>
      <c r="LRW2938"/>
      <c r="LRX2938"/>
      <c r="LRY2938"/>
      <c r="LRZ2938"/>
      <c r="LSA2938"/>
      <c r="LSB2938"/>
      <c r="LSC2938"/>
      <c r="LSD2938"/>
      <c r="LSE2938"/>
      <c r="LSF2938"/>
      <c r="LSG2938"/>
      <c r="LSH2938"/>
      <c r="LSI2938"/>
      <c r="LSJ2938"/>
      <c r="LSK2938"/>
      <c r="LSL2938"/>
      <c r="LSM2938"/>
      <c r="LSN2938"/>
      <c r="LSO2938"/>
      <c r="LSP2938"/>
      <c r="LSQ2938"/>
      <c r="LSR2938"/>
      <c r="LSS2938"/>
      <c r="LST2938"/>
      <c r="LSU2938"/>
      <c r="LSV2938"/>
      <c r="LSW2938"/>
      <c r="LSX2938"/>
      <c r="LSY2938"/>
      <c r="LSZ2938"/>
      <c r="LTA2938"/>
      <c r="LTB2938"/>
      <c r="LTC2938"/>
      <c r="LTD2938"/>
      <c r="LTE2938"/>
      <c r="LTF2938"/>
      <c r="LTG2938"/>
      <c r="LTH2938"/>
      <c r="LTI2938"/>
      <c r="LTJ2938"/>
      <c r="LTK2938"/>
      <c r="LTL2938"/>
      <c r="LTM2938"/>
      <c r="LTN2938"/>
      <c r="LTO2938"/>
      <c r="LTP2938"/>
      <c r="LTQ2938"/>
      <c r="LTR2938"/>
      <c r="LTS2938"/>
      <c r="LTT2938"/>
      <c r="LTU2938"/>
      <c r="LTV2938"/>
      <c r="LTW2938"/>
      <c r="LTX2938"/>
      <c r="LTY2938"/>
      <c r="LTZ2938"/>
      <c r="LUA2938"/>
      <c r="LUB2938"/>
      <c r="LUC2938"/>
      <c r="LUD2938"/>
      <c r="LUE2938"/>
      <c r="LUF2938"/>
      <c r="LUG2938"/>
      <c r="LUH2938"/>
      <c r="LUI2938"/>
      <c r="LUJ2938"/>
      <c r="LUK2938"/>
      <c r="LUL2938"/>
      <c r="LUM2938"/>
      <c r="LUN2938"/>
      <c r="LUO2938"/>
      <c r="LUP2938"/>
      <c r="LUQ2938"/>
      <c r="LUR2938"/>
      <c r="LUS2938"/>
      <c r="LUT2938"/>
      <c r="LUU2938"/>
      <c r="LUV2938"/>
      <c r="LUW2938"/>
      <c r="LUX2938"/>
      <c r="LUY2938"/>
      <c r="LUZ2938"/>
      <c r="LVA2938"/>
      <c r="LVB2938"/>
      <c r="LVC2938"/>
      <c r="LVD2938"/>
      <c r="LVE2938"/>
      <c r="LVF2938"/>
      <c r="LVG2938"/>
      <c r="LVH2938"/>
      <c r="LVI2938"/>
      <c r="LVJ2938"/>
      <c r="LVK2938"/>
      <c r="LVL2938"/>
      <c r="LVM2938"/>
      <c r="LVN2938"/>
      <c r="LVO2938"/>
      <c r="LVP2938"/>
      <c r="LVQ2938"/>
      <c r="LVR2938"/>
      <c r="LVS2938"/>
      <c r="LVT2938"/>
      <c r="LVU2938"/>
      <c r="LVV2938"/>
      <c r="LVW2938"/>
      <c r="LVX2938"/>
      <c r="LVY2938"/>
      <c r="LVZ2938"/>
      <c r="LWA2938"/>
      <c r="LWB2938"/>
      <c r="LWC2938"/>
      <c r="LWD2938"/>
      <c r="LWE2938"/>
      <c r="LWF2938"/>
      <c r="LWG2938"/>
      <c r="LWH2938"/>
      <c r="LWI2938"/>
      <c r="LWJ2938"/>
      <c r="LWK2938"/>
      <c r="LWL2938"/>
      <c r="LWM2938"/>
      <c r="LWN2938"/>
      <c r="LWO2938"/>
      <c r="LWP2938"/>
      <c r="LWQ2938"/>
      <c r="LWR2938"/>
      <c r="LWS2938"/>
      <c r="LWT2938"/>
      <c r="LWU2938"/>
      <c r="LWV2938"/>
      <c r="LWW2938"/>
      <c r="LWX2938"/>
      <c r="LWY2938"/>
      <c r="LWZ2938"/>
      <c r="LXA2938"/>
      <c r="LXB2938"/>
      <c r="LXC2938"/>
      <c r="LXD2938"/>
      <c r="LXE2938"/>
      <c r="LXF2938"/>
      <c r="LXG2938"/>
      <c r="LXH2938"/>
      <c r="LXI2938"/>
      <c r="LXJ2938"/>
      <c r="LXK2938"/>
      <c r="LXL2938"/>
      <c r="LXM2938"/>
      <c r="LXN2938"/>
      <c r="LXO2938"/>
      <c r="LXP2938"/>
      <c r="LXQ2938"/>
      <c r="LXR2938"/>
      <c r="LXS2938"/>
      <c r="LXT2938"/>
      <c r="LXU2938"/>
      <c r="LXV2938"/>
      <c r="LXW2938"/>
      <c r="LXX2938"/>
      <c r="LXY2938"/>
      <c r="LXZ2938"/>
      <c r="LYA2938"/>
      <c r="LYB2938"/>
      <c r="LYC2938"/>
      <c r="LYD2938"/>
      <c r="LYE2938"/>
      <c r="LYF2938"/>
      <c r="LYG2938"/>
      <c r="LYH2938"/>
      <c r="LYI2938"/>
      <c r="LYJ2938"/>
      <c r="LYK2938"/>
      <c r="LYL2938"/>
      <c r="LYM2938"/>
      <c r="LYN2938"/>
      <c r="LYO2938"/>
      <c r="LYP2938"/>
      <c r="LYQ2938"/>
      <c r="LYR2938"/>
      <c r="LYS2938"/>
      <c r="LYT2938"/>
      <c r="LYU2938"/>
      <c r="LYV2938"/>
      <c r="LYW2938"/>
      <c r="LYX2938"/>
      <c r="LYY2938"/>
      <c r="LYZ2938"/>
      <c r="LZA2938"/>
      <c r="LZB2938"/>
      <c r="LZC2938"/>
      <c r="LZD2938"/>
      <c r="LZE2938"/>
      <c r="LZF2938"/>
      <c r="LZG2938"/>
      <c r="LZH2938"/>
      <c r="LZI2938"/>
      <c r="LZJ2938"/>
      <c r="LZK2938"/>
      <c r="LZL2938"/>
      <c r="LZM2938"/>
      <c r="LZN2938"/>
      <c r="LZO2938"/>
      <c r="LZP2938"/>
      <c r="LZQ2938"/>
      <c r="LZR2938"/>
      <c r="LZS2938"/>
      <c r="LZT2938"/>
      <c r="LZU2938"/>
      <c r="LZV2938"/>
      <c r="LZW2938"/>
      <c r="LZX2938"/>
      <c r="LZY2938"/>
      <c r="LZZ2938"/>
      <c r="MAA2938"/>
      <c r="MAB2938"/>
      <c r="MAC2938"/>
      <c r="MAD2938"/>
      <c r="MAE2938"/>
      <c r="MAF2938"/>
      <c r="MAG2938"/>
      <c r="MAH2938"/>
      <c r="MAI2938"/>
      <c r="MAJ2938"/>
      <c r="MAK2938"/>
      <c r="MAL2938"/>
      <c r="MAM2938"/>
      <c r="MAN2938"/>
      <c r="MAO2938"/>
      <c r="MAP2938"/>
      <c r="MAQ2938"/>
      <c r="MAR2938"/>
      <c r="MAS2938"/>
      <c r="MAT2938"/>
      <c r="MAU2938"/>
      <c r="MAV2938"/>
      <c r="MAW2938"/>
      <c r="MAX2938"/>
      <c r="MAY2938"/>
      <c r="MAZ2938"/>
      <c r="MBA2938"/>
      <c r="MBB2938"/>
      <c r="MBC2938"/>
      <c r="MBD2938"/>
      <c r="MBE2938"/>
      <c r="MBF2938"/>
      <c r="MBG2938"/>
      <c r="MBH2938"/>
      <c r="MBI2938"/>
      <c r="MBJ2938"/>
      <c r="MBK2938"/>
      <c r="MBL2938"/>
      <c r="MBM2938"/>
      <c r="MBN2938"/>
      <c r="MBO2938"/>
      <c r="MBP2938"/>
      <c r="MBQ2938"/>
      <c r="MBR2938"/>
      <c r="MBS2938"/>
      <c r="MBT2938"/>
      <c r="MBU2938"/>
      <c r="MBV2938"/>
      <c r="MBW2938"/>
      <c r="MBX2938"/>
      <c r="MBY2938"/>
      <c r="MBZ2938"/>
      <c r="MCA2938"/>
      <c r="MCB2938"/>
      <c r="MCC2938"/>
      <c r="MCD2938"/>
      <c r="MCE2938"/>
      <c r="MCF2938"/>
      <c r="MCG2938"/>
      <c r="MCH2938"/>
      <c r="MCI2938"/>
      <c r="MCJ2938"/>
      <c r="MCK2938"/>
      <c r="MCL2938"/>
      <c r="MCM2938"/>
      <c r="MCN2938"/>
      <c r="MCO2938"/>
      <c r="MCP2938"/>
      <c r="MCQ2938"/>
      <c r="MCR2938"/>
      <c r="MCS2938"/>
      <c r="MCT2938"/>
      <c r="MCU2938"/>
      <c r="MCV2938"/>
      <c r="MCW2938"/>
      <c r="MCX2938"/>
      <c r="MCY2938"/>
      <c r="MCZ2938"/>
      <c r="MDA2938"/>
      <c r="MDB2938"/>
      <c r="MDC2938"/>
      <c r="MDD2938"/>
      <c r="MDE2938"/>
      <c r="MDF2938"/>
      <c r="MDG2938"/>
      <c r="MDH2938"/>
      <c r="MDI2938"/>
      <c r="MDJ2938"/>
      <c r="MDK2938"/>
      <c r="MDL2938"/>
      <c r="MDM2938"/>
      <c r="MDN2938"/>
      <c r="MDO2938"/>
      <c r="MDP2938"/>
      <c r="MDQ2938"/>
      <c r="MDR2938"/>
      <c r="MDS2938"/>
      <c r="MDT2938"/>
      <c r="MDU2938"/>
      <c r="MDV2938"/>
      <c r="MDW2938"/>
      <c r="MDX2938"/>
      <c r="MDY2938"/>
      <c r="MDZ2938"/>
      <c r="MEA2938"/>
      <c r="MEB2938"/>
      <c r="MEC2938"/>
      <c r="MED2938"/>
      <c r="MEE2938"/>
      <c r="MEF2938"/>
      <c r="MEG2938"/>
      <c r="MEH2938"/>
      <c r="MEI2938"/>
      <c r="MEJ2938"/>
      <c r="MEK2938"/>
      <c r="MEL2938"/>
      <c r="MEM2938"/>
      <c r="MEN2938"/>
      <c r="MEO2938"/>
      <c r="MEP2938"/>
      <c r="MEQ2938"/>
      <c r="MER2938"/>
      <c r="MES2938"/>
      <c r="MET2938"/>
      <c r="MEU2938"/>
      <c r="MEV2938"/>
      <c r="MEW2938"/>
      <c r="MEX2938"/>
      <c r="MEY2938"/>
      <c r="MEZ2938"/>
      <c r="MFA2938"/>
      <c r="MFB2938"/>
      <c r="MFC2938"/>
      <c r="MFD2938"/>
      <c r="MFE2938"/>
      <c r="MFF2938"/>
      <c r="MFG2938"/>
      <c r="MFH2938"/>
      <c r="MFI2938"/>
      <c r="MFJ2938"/>
      <c r="MFK2938"/>
      <c r="MFL2938"/>
      <c r="MFM2938"/>
      <c r="MFN2938"/>
      <c r="MFO2938"/>
      <c r="MFP2938"/>
      <c r="MFQ2938"/>
      <c r="MFR2938"/>
      <c r="MFS2938"/>
      <c r="MFT2938"/>
      <c r="MFU2938"/>
      <c r="MFV2938"/>
      <c r="MFW2938"/>
      <c r="MFX2938"/>
      <c r="MFY2938"/>
      <c r="MFZ2938"/>
      <c r="MGA2938"/>
      <c r="MGB2938"/>
      <c r="MGC2938"/>
      <c r="MGD2938"/>
      <c r="MGE2938"/>
      <c r="MGF2938"/>
      <c r="MGG2938"/>
      <c r="MGH2938"/>
      <c r="MGI2938"/>
      <c r="MGJ2938"/>
      <c r="MGK2938"/>
      <c r="MGL2938"/>
      <c r="MGM2938"/>
      <c r="MGN2938"/>
      <c r="MGO2938"/>
      <c r="MGP2938"/>
      <c r="MGQ2938"/>
      <c r="MGR2938"/>
      <c r="MGS2938"/>
      <c r="MGT2938"/>
      <c r="MGU2938"/>
      <c r="MGV2938"/>
      <c r="MGW2938"/>
      <c r="MGX2938"/>
      <c r="MGY2938"/>
      <c r="MGZ2938"/>
      <c r="MHA2938"/>
      <c r="MHB2938"/>
      <c r="MHC2938"/>
      <c r="MHD2938"/>
      <c r="MHE2938"/>
      <c r="MHF2938"/>
      <c r="MHG2938"/>
      <c r="MHH2938"/>
      <c r="MHI2938"/>
      <c r="MHJ2938"/>
      <c r="MHK2938"/>
      <c r="MHL2938"/>
      <c r="MHM2938"/>
      <c r="MHN2938"/>
      <c r="MHO2938"/>
      <c r="MHP2938"/>
      <c r="MHQ2938"/>
      <c r="MHR2938"/>
      <c r="MHS2938"/>
      <c r="MHT2938"/>
      <c r="MHU2938"/>
      <c r="MHV2938"/>
      <c r="MHW2938"/>
      <c r="MHX2938"/>
      <c r="MHY2938"/>
      <c r="MHZ2938"/>
      <c r="MIA2938"/>
      <c r="MIB2938"/>
      <c r="MIC2938"/>
      <c r="MID2938"/>
      <c r="MIE2938"/>
      <c r="MIF2938"/>
      <c r="MIG2938"/>
      <c r="MIH2938"/>
      <c r="MII2938"/>
      <c r="MIJ2938"/>
      <c r="MIK2938"/>
      <c r="MIL2938"/>
      <c r="MIM2938"/>
      <c r="MIN2938"/>
      <c r="MIO2938"/>
      <c r="MIP2938"/>
      <c r="MIQ2938"/>
      <c r="MIR2938"/>
      <c r="MIS2938"/>
      <c r="MIT2938"/>
      <c r="MIU2938"/>
      <c r="MIV2938"/>
      <c r="MIW2938"/>
      <c r="MIX2938"/>
      <c r="MIY2938"/>
      <c r="MIZ2938"/>
      <c r="MJA2938"/>
      <c r="MJB2938"/>
      <c r="MJC2938"/>
      <c r="MJD2938"/>
      <c r="MJE2938"/>
      <c r="MJF2938"/>
      <c r="MJG2938"/>
      <c r="MJH2938"/>
      <c r="MJI2938"/>
      <c r="MJJ2938"/>
      <c r="MJK2938"/>
      <c r="MJL2938"/>
      <c r="MJM2938"/>
      <c r="MJN2938"/>
      <c r="MJO2938"/>
      <c r="MJP2938"/>
      <c r="MJQ2938"/>
      <c r="MJR2938"/>
      <c r="MJS2938"/>
      <c r="MJT2938"/>
      <c r="MJU2938"/>
      <c r="MJV2938"/>
      <c r="MJW2938"/>
      <c r="MJX2938"/>
      <c r="MJY2938"/>
      <c r="MJZ2938"/>
      <c r="MKA2938"/>
      <c r="MKB2938"/>
      <c r="MKC2938"/>
      <c r="MKD2938"/>
      <c r="MKE2938"/>
      <c r="MKF2938"/>
      <c r="MKG2938"/>
      <c r="MKH2938"/>
      <c r="MKI2938"/>
      <c r="MKJ2938"/>
      <c r="MKK2938"/>
      <c r="MKL2938"/>
      <c r="MKM2938"/>
      <c r="MKN2938"/>
      <c r="MKO2938"/>
      <c r="MKP2938"/>
      <c r="MKQ2938"/>
      <c r="MKR2938"/>
      <c r="MKS2938"/>
      <c r="MKT2938"/>
      <c r="MKU2938"/>
      <c r="MKV2938"/>
      <c r="MKW2938"/>
      <c r="MKX2938"/>
      <c r="MKY2938"/>
      <c r="MKZ2938"/>
      <c r="MLA2938"/>
      <c r="MLB2938"/>
      <c r="MLC2938"/>
      <c r="MLD2938"/>
      <c r="MLE2938"/>
      <c r="MLF2938"/>
      <c r="MLG2938"/>
      <c r="MLH2938"/>
      <c r="MLI2938"/>
      <c r="MLJ2938"/>
      <c r="MLK2938"/>
      <c r="MLL2938"/>
      <c r="MLM2938"/>
      <c r="MLN2938"/>
      <c r="MLO2938"/>
      <c r="MLP2938"/>
      <c r="MLQ2938"/>
      <c r="MLR2938"/>
      <c r="MLS2938"/>
      <c r="MLT2938"/>
      <c r="MLU2938"/>
      <c r="MLV2938"/>
      <c r="MLW2938"/>
      <c r="MLX2938"/>
      <c r="MLY2938"/>
      <c r="MLZ2938"/>
      <c r="MMA2938"/>
      <c r="MMB2938"/>
      <c r="MMC2938"/>
      <c r="MMD2938"/>
      <c r="MME2938"/>
      <c r="MMF2938"/>
      <c r="MMG2938"/>
      <c r="MMH2938"/>
      <c r="MMI2938"/>
      <c r="MMJ2938"/>
      <c r="MMK2938"/>
      <c r="MML2938"/>
      <c r="MMM2938"/>
      <c r="MMN2938"/>
      <c r="MMO2938"/>
      <c r="MMP2938"/>
      <c r="MMQ2938"/>
      <c r="MMR2938"/>
      <c r="MMS2938"/>
      <c r="MMT2938"/>
      <c r="MMU2938"/>
      <c r="MMV2938"/>
      <c r="MMW2938"/>
      <c r="MMX2938"/>
      <c r="MMY2938"/>
      <c r="MMZ2938"/>
      <c r="MNA2938"/>
      <c r="MNB2938"/>
      <c r="MNC2938"/>
      <c r="MND2938"/>
      <c r="MNE2938"/>
      <c r="MNF2938"/>
      <c r="MNG2938"/>
      <c r="MNH2938"/>
      <c r="MNI2938"/>
      <c r="MNJ2938"/>
      <c r="MNK2938"/>
      <c r="MNL2938"/>
      <c r="MNM2938"/>
      <c r="MNN2938"/>
      <c r="MNO2938"/>
      <c r="MNP2938"/>
      <c r="MNQ2938"/>
      <c r="MNR2938"/>
      <c r="MNS2938"/>
      <c r="MNT2938"/>
      <c r="MNU2938"/>
      <c r="MNV2938"/>
      <c r="MNW2938"/>
      <c r="MNX2938"/>
      <c r="MNY2938"/>
      <c r="MNZ2938"/>
      <c r="MOA2938"/>
      <c r="MOB2938"/>
      <c r="MOC2938"/>
      <c r="MOD2938"/>
      <c r="MOE2938"/>
      <c r="MOF2938"/>
      <c r="MOG2938"/>
      <c r="MOH2938"/>
      <c r="MOI2938"/>
      <c r="MOJ2938"/>
      <c r="MOK2938"/>
      <c r="MOL2938"/>
      <c r="MOM2938"/>
      <c r="MON2938"/>
      <c r="MOO2938"/>
      <c r="MOP2938"/>
      <c r="MOQ2938"/>
      <c r="MOR2938"/>
      <c r="MOS2938"/>
      <c r="MOT2938"/>
      <c r="MOU2938"/>
      <c r="MOV2938"/>
      <c r="MOW2938"/>
      <c r="MOX2938"/>
      <c r="MOY2938"/>
      <c r="MOZ2938"/>
      <c r="MPA2938"/>
      <c r="MPB2938"/>
      <c r="MPC2938"/>
      <c r="MPD2938"/>
      <c r="MPE2938"/>
      <c r="MPF2938"/>
      <c r="MPG2938"/>
      <c r="MPH2938"/>
      <c r="MPI2938"/>
      <c r="MPJ2938"/>
      <c r="MPK2938"/>
      <c r="MPL2938"/>
      <c r="MPM2938"/>
      <c r="MPN2938"/>
      <c r="MPO2938"/>
      <c r="MPP2938"/>
      <c r="MPQ2938"/>
      <c r="MPR2938"/>
      <c r="MPS2938"/>
      <c r="MPT2938"/>
      <c r="MPU2938"/>
      <c r="MPV2938"/>
      <c r="MPW2938"/>
      <c r="MPX2938"/>
      <c r="MPY2938"/>
      <c r="MPZ2938"/>
      <c r="MQA2938"/>
      <c r="MQB2938"/>
      <c r="MQC2938"/>
      <c r="MQD2938"/>
      <c r="MQE2938"/>
      <c r="MQF2938"/>
      <c r="MQG2938"/>
      <c r="MQH2938"/>
      <c r="MQI2938"/>
      <c r="MQJ2938"/>
      <c r="MQK2938"/>
      <c r="MQL2938"/>
      <c r="MQM2938"/>
      <c r="MQN2938"/>
      <c r="MQO2938"/>
      <c r="MQP2938"/>
      <c r="MQQ2938"/>
      <c r="MQR2938"/>
      <c r="MQS2938"/>
      <c r="MQT2938"/>
      <c r="MQU2938"/>
      <c r="MQV2938"/>
      <c r="MQW2938"/>
      <c r="MQX2938"/>
      <c r="MQY2938"/>
      <c r="MQZ2938"/>
      <c r="MRA2938"/>
      <c r="MRB2938"/>
      <c r="MRC2938"/>
      <c r="MRD2938"/>
      <c r="MRE2938"/>
      <c r="MRF2938"/>
      <c r="MRG2938"/>
      <c r="MRH2938"/>
      <c r="MRI2938"/>
      <c r="MRJ2938"/>
      <c r="MRK2938"/>
      <c r="MRL2938"/>
      <c r="MRM2938"/>
      <c r="MRN2938"/>
      <c r="MRO2938"/>
      <c r="MRP2938"/>
      <c r="MRQ2938"/>
      <c r="MRR2938"/>
      <c r="MRS2938"/>
      <c r="MRT2938"/>
      <c r="MRU2938"/>
      <c r="MRV2938"/>
      <c r="MRW2938"/>
      <c r="MRX2938"/>
      <c r="MRY2938"/>
      <c r="MRZ2938"/>
      <c r="MSA2938"/>
      <c r="MSB2938"/>
      <c r="MSC2938"/>
      <c r="MSD2938"/>
      <c r="MSE2938"/>
      <c r="MSF2938"/>
      <c r="MSG2938"/>
      <c r="MSH2938"/>
      <c r="MSI2938"/>
      <c r="MSJ2938"/>
      <c r="MSK2938"/>
      <c r="MSL2938"/>
      <c r="MSM2938"/>
      <c r="MSN2938"/>
      <c r="MSO2938"/>
      <c r="MSP2938"/>
      <c r="MSQ2938"/>
      <c r="MSR2938"/>
      <c r="MSS2938"/>
      <c r="MST2938"/>
      <c r="MSU2938"/>
      <c r="MSV2938"/>
      <c r="MSW2938"/>
      <c r="MSX2938"/>
      <c r="MSY2938"/>
      <c r="MSZ2938"/>
      <c r="MTA2938"/>
      <c r="MTB2938"/>
      <c r="MTC2938"/>
      <c r="MTD2938"/>
      <c r="MTE2938"/>
      <c r="MTF2938"/>
      <c r="MTG2938"/>
      <c r="MTH2938"/>
      <c r="MTI2938"/>
      <c r="MTJ2938"/>
      <c r="MTK2938"/>
      <c r="MTL2938"/>
      <c r="MTM2938"/>
      <c r="MTN2938"/>
      <c r="MTO2938"/>
      <c r="MTP2938"/>
      <c r="MTQ2938"/>
      <c r="MTR2938"/>
      <c r="MTS2938"/>
      <c r="MTT2938"/>
      <c r="MTU2938"/>
      <c r="MTV2938"/>
      <c r="MTW2938"/>
      <c r="MTX2938"/>
      <c r="MTY2938"/>
      <c r="MTZ2938"/>
      <c r="MUA2938"/>
      <c r="MUB2938"/>
      <c r="MUC2938"/>
      <c r="MUD2938"/>
      <c r="MUE2938"/>
      <c r="MUF2938"/>
      <c r="MUG2938"/>
      <c r="MUH2938"/>
      <c r="MUI2938"/>
      <c r="MUJ2938"/>
      <c r="MUK2938"/>
      <c r="MUL2938"/>
      <c r="MUM2938"/>
      <c r="MUN2938"/>
      <c r="MUO2938"/>
      <c r="MUP2938"/>
      <c r="MUQ2938"/>
      <c r="MUR2938"/>
      <c r="MUS2938"/>
      <c r="MUT2938"/>
      <c r="MUU2938"/>
      <c r="MUV2938"/>
      <c r="MUW2938"/>
      <c r="MUX2938"/>
      <c r="MUY2938"/>
      <c r="MUZ2938"/>
      <c r="MVA2938"/>
      <c r="MVB2938"/>
      <c r="MVC2938"/>
      <c r="MVD2938"/>
      <c r="MVE2938"/>
      <c r="MVF2938"/>
      <c r="MVG2938"/>
      <c r="MVH2938"/>
      <c r="MVI2938"/>
      <c r="MVJ2938"/>
      <c r="MVK2938"/>
      <c r="MVL2938"/>
      <c r="MVM2938"/>
      <c r="MVN2938"/>
      <c r="MVO2938"/>
      <c r="MVP2938"/>
      <c r="MVQ2938"/>
      <c r="MVR2938"/>
      <c r="MVS2938"/>
      <c r="MVT2938"/>
      <c r="MVU2938"/>
      <c r="MVV2938"/>
      <c r="MVW2938"/>
      <c r="MVX2938"/>
      <c r="MVY2938"/>
      <c r="MVZ2938"/>
      <c r="MWA2938"/>
      <c r="MWB2938"/>
      <c r="MWC2938"/>
      <c r="MWD2938"/>
      <c r="MWE2938"/>
      <c r="MWF2938"/>
      <c r="MWG2938"/>
      <c r="MWH2938"/>
      <c r="MWI2938"/>
      <c r="MWJ2938"/>
      <c r="MWK2938"/>
      <c r="MWL2938"/>
      <c r="MWM2938"/>
      <c r="MWN2938"/>
      <c r="MWO2938"/>
      <c r="MWP2938"/>
      <c r="MWQ2938"/>
      <c r="MWR2938"/>
      <c r="MWS2938"/>
      <c r="MWT2938"/>
      <c r="MWU2938"/>
      <c r="MWV2938"/>
      <c r="MWW2938"/>
      <c r="MWX2938"/>
      <c r="MWY2938"/>
      <c r="MWZ2938"/>
      <c r="MXA2938"/>
      <c r="MXB2938"/>
      <c r="MXC2938"/>
      <c r="MXD2938"/>
      <c r="MXE2938"/>
      <c r="MXF2938"/>
      <c r="MXG2938"/>
      <c r="MXH2938"/>
      <c r="MXI2938"/>
      <c r="MXJ2938"/>
      <c r="MXK2938"/>
      <c r="MXL2938"/>
      <c r="MXM2938"/>
      <c r="MXN2938"/>
      <c r="MXO2938"/>
      <c r="MXP2938"/>
      <c r="MXQ2938"/>
      <c r="MXR2938"/>
      <c r="MXS2938"/>
      <c r="MXT2938"/>
      <c r="MXU2938"/>
      <c r="MXV2938"/>
      <c r="MXW2938"/>
      <c r="MXX2938"/>
      <c r="MXY2938"/>
      <c r="MXZ2938"/>
      <c r="MYA2938"/>
      <c r="MYB2938"/>
      <c r="MYC2938"/>
      <c r="MYD2938"/>
      <c r="MYE2938"/>
      <c r="MYF2938"/>
      <c r="MYG2938"/>
      <c r="MYH2938"/>
      <c r="MYI2938"/>
      <c r="MYJ2938"/>
      <c r="MYK2938"/>
      <c r="MYL2938"/>
      <c r="MYM2938"/>
      <c r="MYN2938"/>
      <c r="MYO2938"/>
      <c r="MYP2938"/>
      <c r="MYQ2938"/>
      <c r="MYR2938"/>
      <c r="MYS2938"/>
      <c r="MYT2938"/>
      <c r="MYU2938"/>
      <c r="MYV2938"/>
      <c r="MYW2938"/>
      <c r="MYX2938"/>
      <c r="MYY2938"/>
      <c r="MYZ2938"/>
      <c r="MZA2938"/>
      <c r="MZB2938"/>
      <c r="MZC2938"/>
      <c r="MZD2938"/>
      <c r="MZE2938"/>
      <c r="MZF2938"/>
      <c r="MZG2938"/>
      <c r="MZH2938"/>
      <c r="MZI2938"/>
      <c r="MZJ2938"/>
      <c r="MZK2938"/>
      <c r="MZL2938"/>
      <c r="MZM2938"/>
      <c r="MZN2938"/>
      <c r="MZO2938"/>
      <c r="MZP2938"/>
      <c r="MZQ2938"/>
      <c r="MZR2938"/>
      <c r="MZS2938"/>
      <c r="MZT2938"/>
      <c r="MZU2938"/>
      <c r="MZV2938"/>
      <c r="MZW2938"/>
      <c r="MZX2938"/>
      <c r="MZY2938"/>
      <c r="MZZ2938"/>
      <c r="NAA2938"/>
      <c r="NAB2938"/>
      <c r="NAC2938"/>
      <c r="NAD2938"/>
      <c r="NAE2938"/>
      <c r="NAF2938"/>
      <c r="NAG2938"/>
      <c r="NAH2938"/>
      <c r="NAI2938"/>
      <c r="NAJ2938"/>
      <c r="NAK2938"/>
      <c r="NAL2938"/>
      <c r="NAM2938"/>
      <c r="NAN2938"/>
      <c r="NAO2938"/>
      <c r="NAP2938"/>
      <c r="NAQ2938"/>
      <c r="NAR2938"/>
      <c r="NAS2938"/>
      <c r="NAT2938"/>
      <c r="NAU2938"/>
      <c r="NAV2938"/>
      <c r="NAW2938"/>
      <c r="NAX2938"/>
      <c r="NAY2938"/>
      <c r="NAZ2938"/>
      <c r="NBA2938"/>
      <c r="NBB2938"/>
      <c r="NBC2938"/>
      <c r="NBD2938"/>
      <c r="NBE2938"/>
      <c r="NBF2938"/>
      <c r="NBG2938"/>
      <c r="NBH2938"/>
      <c r="NBI2938"/>
      <c r="NBJ2938"/>
      <c r="NBK2938"/>
      <c r="NBL2938"/>
      <c r="NBM2938"/>
      <c r="NBN2938"/>
      <c r="NBO2938"/>
      <c r="NBP2938"/>
      <c r="NBQ2938"/>
      <c r="NBR2938"/>
      <c r="NBS2938"/>
      <c r="NBT2938"/>
      <c r="NBU2938"/>
      <c r="NBV2938"/>
      <c r="NBW2938"/>
      <c r="NBX2938"/>
      <c r="NBY2938"/>
      <c r="NBZ2938"/>
      <c r="NCA2938"/>
      <c r="NCB2938"/>
      <c r="NCC2938"/>
      <c r="NCD2938"/>
      <c r="NCE2938"/>
      <c r="NCF2938"/>
      <c r="NCG2938"/>
      <c r="NCH2938"/>
      <c r="NCI2938"/>
      <c r="NCJ2938"/>
      <c r="NCK2938"/>
      <c r="NCL2938"/>
      <c r="NCM2938"/>
      <c r="NCN2938"/>
      <c r="NCO2938"/>
      <c r="NCP2938"/>
      <c r="NCQ2938"/>
      <c r="NCR2938"/>
      <c r="NCS2938"/>
      <c r="NCT2938"/>
      <c r="NCU2938"/>
      <c r="NCV2938"/>
      <c r="NCW2938"/>
      <c r="NCX2938"/>
      <c r="NCY2938"/>
      <c r="NCZ2938"/>
      <c r="NDA2938"/>
      <c r="NDB2938"/>
      <c r="NDC2938"/>
      <c r="NDD2938"/>
      <c r="NDE2938"/>
      <c r="NDF2938"/>
      <c r="NDG2938"/>
      <c r="NDH2938"/>
      <c r="NDI2938"/>
      <c r="NDJ2938"/>
      <c r="NDK2938"/>
      <c r="NDL2938"/>
      <c r="NDM2938"/>
      <c r="NDN2938"/>
      <c r="NDO2938"/>
      <c r="NDP2938"/>
      <c r="NDQ2938"/>
      <c r="NDR2938"/>
      <c r="NDS2938"/>
      <c r="NDT2938"/>
      <c r="NDU2938"/>
      <c r="NDV2938"/>
      <c r="NDW2938"/>
      <c r="NDX2938"/>
      <c r="NDY2938"/>
      <c r="NDZ2938"/>
      <c r="NEA2938"/>
      <c r="NEB2938"/>
      <c r="NEC2938"/>
      <c r="NED2938"/>
      <c r="NEE2938"/>
      <c r="NEF2938"/>
      <c r="NEG2938"/>
      <c r="NEH2938"/>
      <c r="NEI2938"/>
      <c r="NEJ2938"/>
      <c r="NEK2938"/>
      <c r="NEL2938"/>
      <c r="NEM2938"/>
      <c r="NEN2938"/>
      <c r="NEO2938"/>
      <c r="NEP2938"/>
      <c r="NEQ2938"/>
      <c r="NER2938"/>
      <c r="NES2938"/>
      <c r="NET2938"/>
      <c r="NEU2938"/>
      <c r="NEV2938"/>
      <c r="NEW2938"/>
      <c r="NEX2938"/>
      <c r="NEY2938"/>
      <c r="NEZ2938"/>
      <c r="NFA2938"/>
      <c r="NFB2938"/>
      <c r="NFC2938"/>
      <c r="NFD2938"/>
      <c r="NFE2938"/>
      <c r="NFF2938"/>
      <c r="NFG2938"/>
      <c r="NFH2938"/>
      <c r="NFI2938"/>
      <c r="NFJ2938"/>
      <c r="NFK2938"/>
      <c r="NFL2938"/>
      <c r="NFM2938"/>
      <c r="NFN2938"/>
      <c r="NFO2938"/>
      <c r="NFP2938"/>
      <c r="NFQ2938"/>
      <c r="NFR2938"/>
      <c r="NFS2938"/>
      <c r="NFT2938"/>
      <c r="NFU2938"/>
      <c r="NFV2938"/>
      <c r="NFW2938"/>
      <c r="NFX2938"/>
      <c r="NFY2938"/>
      <c r="NFZ2938"/>
      <c r="NGA2938"/>
      <c r="NGB2938"/>
      <c r="NGC2938"/>
      <c r="NGD2938"/>
      <c r="NGE2938"/>
      <c r="NGF2938"/>
      <c r="NGG2938"/>
      <c r="NGH2938"/>
      <c r="NGI2938"/>
      <c r="NGJ2938"/>
      <c r="NGK2938"/>
      <c r="NGL2938"/>
      <c r="NGM2938"/>
      <c r="NGN2938"/>
      <c r="NGO2938"/>
      <c r="NGP2938"/>
      <c r="NGQ2938"/>
      <c r="NGR2938"/>
      <c r="NGS2938"/>
      <c r="NGT2938"/>
      <c r="NGU2938"/>
      <c r="NGV2938"/>
      <c r="NGW2938"/>
      <c r="NGX2938"/>
      <c r="NGY2938"/>
      <c r="NGZ2938"/>
      <c r="NHA2938"/>
      <c r="NHB2938"/>
      <c r="NHC2938"/>
      <c r="NHD2938"/>
      <c r="NHE2938"/>
      <c r="NHF2938"/>
      <c r="NHG2938"/>
      <c r="NHH2938"/>
      <c r="NHI2938"/>
      <c r="NHJ2938"/>
      <c r="NHK2938"/>
      <c r="NHL2938"/>
      <c r="NHM2938"/>
      <c r="NHN2938"/>
      <c r="NHO2938"/>
      <c r="NHP2938"/>
      <c r="NHQ2938"/>
      <c r="NHR2938"/>
      <c r="NHS2938"/>
      <c r="NHT2938"/>
      <c r="NHU2938"/>
      <c r="NHV2938"/>
      <c r="NHW2938"/>
      <c r="NHX2938"/>
      <c r="NHY2938"/>
      <c r="NHZ2938"/>
      <c r="NIA2938"/>
      <c r="NIB2938"/>
      <c r="NIC2938"/>
      <c r="NID2938"/>
      <c r="NIE2938"/>
      <c r="NIF2938"/>
      <c r="NIG2938"/>
      <c r="NIH2938"/>
      <c r="NII2938"/>
      <c r="NIJ2938"/>
      <c r="NIK2938"/>
      <c r="NIL2938"/>
      <c r="NIM2938"/>
      <c r="NIN2938"/>
      <c r="NIO2938"/>
      <c r="NIP2938"/>
      <c r="NIQ2938"/>
      <c r="NIR2938"/>
      <c r="NIS2938"/>
      <c r="NIT2938"/>
      <c r="NIU2938"/>
      <c r="NIV2938"/>
      <c r="NIW2938"/>
      <c r="NIX2938"/>
      <c r="NIY2938"/>
      <c r="NIZ2938"/>
      <c r="NJA2938"/>
      <c r="NJB2938"/>
      <c r="NJC2938"/>
      <c r="NJD2938"/>
      <c r="NJE2938"/>
      <c r="NJF2938"/>
      <c r="NJG2938"/>
      <c r="NJH2938"/>
      <c r="NJI2938"/>
      <c r="NJJ2938"/>
      <c r="NJK2938"/>
      <c r="NJL2938"/>
      <c r="NJM2938"/>
      <c r="NJN2938"/>
      <c r="NJO2938"/>
      <c r="NJP2938"/>
      <c r="NJQ2938"/>
      <c r="NJR2938"/>
      <c r="NJS2938"/>
      <c r="NJT2938"/>
      <c r="NJU2938"/>
      <c r="NJV2938"/>
      <c r="NJW2938"/>
      <c r="NJX2938"/>
      <c r="NJY2938"/>
      <c r="NJZ2938"/>
      <c r="NKA2938"/>
      <c r="NKB2938"/>
      <c r="NKC2938"/>
      <c r="NKD2938"/>
      <c r="NKE2938"/>
      <c r="NKF2938"/>
      <c r="NKG2938"/>
      <c r="NKH2938"/>
      <c r="NKI2938"/>
      <c r="NKJ2938"/>
      <c r="NKK2938"/>
      <c r="NKL2938"/>
      <c r="NKM2938"/>
      <c r="NKN2938"/>
      <c r="NKO2938"/>
      <c r="NKP2938"/>
      <c r="NKQ2938"/>
      <c r="NKR2938"/>
      <c r="NKS2938"/>
      <c r="NKT2938"/>
      <c r="NKU2938"/>
      <c r="NKV2938"/>
      <c r="NKW2938"/>
      <c r="NKX2938"/>
      <c r="NKY2938"/>
      <c r="NKZ2938"/>
      <c r="NLA2938"/>
      <c r="NLB2938"/>
      <c r="NLC2938"/>
      <c r="NLD2938"/>
      <c r="NLE2938"/>
      <c r="NLF2938"/>
      <c r="NLG2938"/>
      <c r="NLH2938"/>
      <c r="NLI2938"/>
      <c r="NLJ2938"/>
      <c r="NLK2938"/>
      <c r="NLL2938"/>
      <c r="NLM2938"/>
      <c r="NLN2938"/>
      <c r="NLO2938"/>
      <c r="NLP2938"/>
      <c r="NLQ2938"/>
      <c r="NLR2938"/>
      <c r="NLS2938"/>
      <c r="NLT2938"/>
      <c r="NLU2938"/>
      <c r="NLV2938"/>
      <c r="NLW2938"/>
      <c r="NLX2938"/>
      <c r="NLY2938"/>
      <c r="NLZ2938"/>
      <c r="NMA2938"/>
      <c r="NMB2938"/>
      <c r="NMC2938"/>
      <c r="NMD2938"/>
      <c r="NME2938"/>
      <c r="NMF2938"/>
      <c r="NMG2938"/>
      <c r="NMH2938"/>
      <c r="NMI2938"/>
      <c r="NMJ2938"/>
      <c r="NMK2938"/>
      <c r="NML2938"/>
      <c r="NMM2938"/>
      <c r="NMN2938"/>
      <c r="NMO2938"/>
      <c r="NMP2938"/>
      <c r="NMQ2938"/>
      <c r="NMR2938"/>
      <c r="NMS2938"/>
      <c r="NMT2938"/>
      <c r="NMU2938"/>
      <c r="NMV2938"/>
      <c r="NMW2938"/>
      <c r="NMX2938"/>
      <c r="NMY2938"/>
      <c r="NMZ2938"/>
      <c r="NNA2938"/>
      <c r="NNB2938"/>
      <c r="NNC2938"/>
      <c r="NND2938"/>
      <c r="NNE2938"/>
      <c r="NNF2938"/>
      <c r="NNG2938"/>
      <c r="NNH2938"/>
      <c r="NNI2938"/>
      <c r="NNJ2938"/>
      <c r="NNK2938"/>
      <c r="NNL2938"/>
      <c r="NNM2938"/>
      <c r="NNN2938"/>
      <c r="NNO2938"/>
      <c r="NNP2938"/>
      <c r="NNQ2938"/>
      <c r="NNR2938"/>
      <c r="NNS2938"/>
      <c r="NNT2938"/>
      <c r="NNU2938"/>
      <c r="NNV2938"/>
      <c r="NNW2938"/>
      <c r="NNX2938"/>
      <c r="NNY2938"/>
      <c r="NNZ2938"/>
      <c r="NOA2938"/>
      <c r="NOB2938"/>
      <c r="NOC2938"/>
      <c r="NOD2938"/>
      <c r="NOE2938"/>
      <c r="NOF2938"/>
      <c r="NOG2938"/>
      <c r="NOH2938"/>
      <c r="NOI2938"/>
      <c r="NOJ2938"/>
      <c r="NOK2938"/>
      <c r="NOL2938"/>
      <c r="NOM2938"/>
      <c r="NON2938"/>
      <c r="NOO2938"/>
      <c r="NOP2938"/>
      <c r="NOQ2938"/>
      <c r="NOR2938"/>
      <c r="NOS2938"/>
      <c r="NOT2938"/>
      <c r="NOU2938"/>
      <c r="NOV2938"/>
      <c r="NOW2938"/>
      <c r="NOX2938"/>
      <c r="NOY2938"/>
      <c r="NOZ2938"/>
      <c r="NPA2938"/>
      <c r="NPB2938"/>
      <c r="NPC2938"/>
      <c r="NPD2938"/>
      <c r="NPE2938"/>
      <c r="NPF2938"/>
      <c r="NPG2938"/>
      <c r="NPH2938"/>
      <c r="NPI2938"/>
      <c r="NPJ2938"/>
      <c r="NPK2938"/>
      <c r="NPL2938"/>
      <c r="NPM2938"/>
      <c r="NPN2938"/>
      <c r="NPO2938"/>
      <c r="NPP2938"/>
      <c r="NPQ2938"/>
      <c r="NPR2938"/>
      <c r="NPS2938"/>
      <c r="NPT2938"/>
      <c r="NPU2938"/>
      <c r="NPV2938"/>
      <c r="NPW2938"/>
      <c r="NPX2938"/>
      <c r="NPY2938"/>
      <c r="NPZ2938"/>
      <c r="NQA2938"/>
      <c r="NQB2938"/>
      <c r="NQC2938"/>
      <c r="NQD2938"/>
      <c r="NQE2938"/>
      <c r="NQF2938"/>
      <c r="NQG2938"/>
      <c r="NQH2938"/>
      <c r="NQI2938"/>
      <c r="NQJ2938"/>
      <c r="NQK2938"/>
      <c r="NQL2938"/>
      <c r="NQM2938"/>
      <c r="NQN2938"/>
      <c r="NQO2938"/>
      <c r="NQP2938"/>
      <c r="NQQ2938"/>
      <c r="NQR2938"/>
      <c r="NQS2938"/>
      <c r="NQT2938"/>
      <c r="NQU2938"/>
      <c r="NQV2938"/>
      <c r="NQW2938"/>
      <c r="NQX2938"/>
      <c r="NQY2938"/>
      <c r="NQZ2938"/>
      <c r="NRA2938"/>
      <c r="NRB2938"/>
      <c r="NRC2938"/>
      <c r="NRD2938"/>
      <c r="NRE2938"/>
      <c r="NRF2938"/>
      <c r="NRG2938"/>
      <c r="NRH2938"/>
      <c r="NRI2938"/>
      <c r="NRJ2938"/>
      <c r="NRK2938"/>
      <c r="NRL2938"/>
      <c r="NRM2938"/>
      <c r="NRN2938"/>
      <c r="NRO2938"/>
      <c r="NRP2938"/>
      <c r="NRQ2938"/>
      <c r="NRR2938"/>
      <c r="NRS2938"/>
      <c r="NRT2938"/>
      <c r="NRU2938"/>
      <c r="NRV2938"/>
      <c r="NRW2938"/>
      <c r="NRX2938"/>
      <c r="NRY2938"/>
      <c r="NRZ2938"/>
      <c r="NSA2938"/>
      <c r="NSB2938"/>
      <c r="NSC2938"/>
      <c r="NSD2938"/>
      <c r="NSE2938"/>
      <c r="NSF2938"/>
      <c r="NSG2938"/>
      <c r="NSH2938"/>
      <c r="NSI2938"/>
      <c r="NSJ2938"/>
      <c r="NSK2938"/>
      <c r="NSL2938"/>
      <c r="NSM2938"/>
      <c r="NSN2938"/>
      <c r="NSO2938"/>
      <c r="NSP2938"/>
      <c r="NSQ2938"/>
      <c r="NSR2938"/>
      <c r="NSS2938"/>
      <c r="NST2938"/>
      <c r="NSU2938"/>
      <c r="NSV2938"/>
      <c r="NSW2938"/>
      <c r="NSX2938"/>
      <c r="NSY2938"/>
      <c r="NSZ2938"/>
      <c r="NTA2938"/>
      <c r="NTB2938"/>
      <c r="NTC2938"/>
      <c r="NTD2938"/>
      <c r="NTE2938"/>
      <c r="NTF2938"/>
      <c r="NTG2938"/>
      <c r="NTH2938"/>
      <c r="NTI2938"/>
      <c r="NTJ2938"/>
      <c r="NTK2938"/>
      <c r="NTL2938"/>
      <c r="NTM2938"/>
      <c r="NTN2938"/>
      <c r="NTO2938"/>
      <c r="NTP2938"/>
      <c r="NTQ2938"/>
      <c r="NTR2938"/>
      <c r="NTS2938"/>
      <c r="NTT2938"/>
      <c r="NTU2938"/>
      <c r="NTV2938"/>
      <c r="NTW2938"/>
      <c r="NTX2938"/>
      <c r="NTY2938"/>
      <c r="NTZ2938"/>
      <c r="NUA2938"/>
      <c r="NUB2938"/>
      <c r="NUC2938"/>
      <c r="NUD2938"/>
      <c r="NUE2938"/>
      <c r="NUF2938"/>
      <c r="NUG2938"/>
      <c r="NUH2938"/>
      <c r="NUI2938"/>
      <c r="NUJ2938"/>
      <c r="NUK2938"/>
      <c r="NUL2938"/>
      <c r="NUM2938"/>
      <c r="NUN2938"/>
      <c r="NUO2938"/>
      <c r="NUP2938"/>
      <c r="NUQ2938"/>
      <c r="NUR2938"/>
      <c r="NUS2938"/>
      <c r="NUT2938"/>
      <c r="NUU2938"/>
      <c r="NUV2938"/>
      <c r="NUW2938"/>
      <c r="NUX2938"/>
      <c r="NUY2938"/>
      <c r="NUZ2938"/>
      <c r="NVA2938"/>
      <c r="NVB2938"/>
      <c r="NVC2938"/>
      <c r="NVD2938"/>
      <c r="NVE2938"/>
      <c r="NVF2938"/>
      <c r="NVG2938"/>
      <c r="NVH2938"/>
      <c r="NVI2938"/>
      <c r="NVJ2938"/>
      <c r="NVK2938"/>
      <c r="NVL2938"/>
      <c r="NVM2938"/>
      <c r="NVN2938"/>
      <c r="NVO2938"/>
      <c r="NVP2938"/>
      <c r="NVQ2938"/>
      <c r="NVR2938"/>
      <c r="NVS2938"/>
      <c r="NVT2938"/>
      <c r="NVU2938"/>
      <c r="NVV2938"/>
      <c r="NVW2938"/>
      <c r="NVX2938"/>
      <c r="NVY2938"/>
      <c r="NVZ2938"/>
      <c r="NWA2938"/>
      <c r="NWB2938"/>
      <c r="NWC2938"/>
      <c r="NWD2938"/>
      <c r="NWE2938"/>
      <c r="NWF2938"/>
      <c r="NWG2938"/>
      <c r="NWH2938"/>
      <c r="NWI2938"/>
      <c r="NWJ2938"/>
      <c r="NWK2938"/>
      <c r="NWL2938"/>
      <c r="NWM2938"/>
      <c r="NWN2938"/>
      <c r="NWO2938"/>
      <c r="NWP2938"/>
      <c r="NWQ2938"/>
      <c r="NWR2938"/>
      <c r="NWS2938"/>
      <c r="NWT2938"/>
      <c r="NWU2938"/>
      <c r="NWV2938"/>
      <c r="NWW2938"/>
      <c r="NWX2938"/>
      <c r="NWY2938"/>
      <c r="NWZ2938"/>
      <c r="NXA2938"/>
      <c r="NXB2938"/>
      <c r="NXC2938"/>
      <c r="NXD2938"/>
      <c r="NXE2938"/>
      <c r="NXF2938"/>
      <c r="NXG2938"/>
      <c r="NXH2938"/>
      <c r="NXI2938"/>
      <c r="NXJ2938"/>
      <c r="NXK2938"/>
      <c r="NXL2938"/>
      <c r="NXM2938"/>
      <c r="NXN2938"/>
      <c r="NXO2938"/>
      <c r="NXP2938"/>
      <c r="NXQ2938"/>
      <c r="NXR2938"/>
      <c r="NXS2938"/>
      <c r="NXT2938"/>
      <c r="NXU2938"/>
      <c r="NXV2938"/>
      <c r="NXW2938"/>
      <c r="NXX2938"/>
      <c r="NXY2938"/>
      <c r="NXZ2938"/>
      <c r="NYA2938"/>
      <c r="NYB2938"/>
      <c r="NYC2938"/>
      <c r="NYD2938"/>
      <c r="NYE2938"/>
      <c r="NYF2938"/>
      <c r="NYG2938"/>
      <c r="NYH2938"/>
      <c r="NYI2938"/>
      <c r="NYJ2938"/>
      <c r="NYK2938"/>
      <c r="NYL2938"/>
      <c r="NYM2938"/>
      <c r="NYN2938"/>
      <c r="NYO2938"/>
      <c r="NYP2938"/>
      <c r="NYQ2938"/>
      <c r="NYR2938"/>
      <c r="NYS2938"/>
      <c r="NYT2938"/>
      <c r="NYU2938"/>
      <c r="NYV2938"/>
      <c r="NYW2938"/>
      <c r="NYX2938"/>
      <c r="NYY2938"/>
      <c r="NYZ2938"/>
      <c r="NZA2938"/>
      <c r="NZB2938"/>
      <c r="NZC2938"/>
      <c r="NZD2938"/>
      <c r="NZE2938"/>
      <c r="NZF2938"/>
      <c r="NZG2938"/>
      <c r="NZH2938"/>
      <c r="NZI2938"/>
      <c r="NZJ2938"/>
      <c r="NZK2938"/>
      <c r="NZL2938"/>
      <c r="NZM2938"/>
      <c r="NZN2938"/>
      <c r="NZO2938"/>
      <c r="NZP2938"/>
      <c r="NZQ2938"/>
      <c r="NZR2938"/>
      <c r="NZS2938"/>
      <c r="NZT2938"/>
      <c r="NZU2938"/>
      <c r="NZV2938"/>
      <c r="NZW2938"/>
      <c r="NZX2938"/>
      <c r="NZY2938"/>
      <c r="NZZ2938"/>
      <c r="OAA2938"/>
      <c r="OAB2938"/>
      <c r="OAC2938"/>
      <c r="OAD2938"/>
      <c r="OAE2938"/>
      <c r="OAF2938"/>
      <c r="OAG2938"/>
      <c r="OAH2938"/>
      <c r="OAI2938"/>
      <c r="OAJ2938"/>
      <c r="OAK2938"/>
      <c r="OAL2938"/>
      <c r="OAM2938"/>
      <c r="OAN2938"/>
      <c r="OAO2938"/>
      <c r="OAP2938"/>
      <c r="OAQ2938"/>
      <c r="OAR2938"/>
      <c r="OAS2938"/>
      <c r="OAT2938"/>
      <c r="OAU2938"/>
      <c r="OAV2938"/>
      <c r="OAW2938"/>
      <c r="OAX2938"/>
      <c r="OAY2938"/>
      <c r="OAZ2938"/>
      <c r="OBA2938"/>
      <c r="OBB2938"/>
      <c r="OBC2938"/>
      <c r="OBD2938"/>
      <c r="OBE2938"/>
      <c r="OBF2938"/>
      <c r="OBG2938"/>
      <c r="OBH2938"/>
      <c r="OBI2938"/>
      <c r="OBJ2938"/>
      <c r="OBK2938"/>
      <c r="OBL2938"/>
      <c r="OBM2938"/>
      <c r="OBN2938"/>
      <c r="OBO2938"/>
      <c r="OBP2938"/>
      <c r="OBQ2938"/>
      <c r="OBR2938"/>
      <c r="OBS2938"/>
      <c r="OBT2938"/>
      <c r="OBU2938"/>
      <c r="OBV2938"/>
      <c r="OBW2938"/>
      <c r="OBX2938"/>
      <c r="OBY2938"/>
      <c r="OBZ2938"/>
      <c r="OCA2938"/>
      <c r="OCB2938"/>
      <c r="OCC2938"/>
      <c r="OCD2938"/>
      <c r="OCE2938"/>
      <c r="OCF2938"/>
      <c r="OCG2938"/>
      <c r="OCH2938"/>
      <c r="OCI2938"/>
      <c r="OCJ2938"/>
      <c r="OCK2938"/>
      <c r="OCL2938"/>
      <c r="OCM2938"/>
      <c r="OCN2938"/>
      <c r="OCO2938"/>
      <c r="OCP2938"/>
      <c r="OCQ2938"/>
      <c r="OCR2938"/>
      <c r="OCS2938"/>
      <c r="OCT2938"/>
      <c r="OCU2938"/>
      <c r="OCV2938"/>
      <c r="OCW2938"/>
      <c r="OCX2938"/>
      <c r="OCY2938"/>
      <c r="OCZ2938"/>
      <c r="ODA2938"/>
      <c r="ODB2938"/>
      <c r="ODC2938"/>
      <c r="ODD2938"/>
      <c r="ODE2938"/>
      <c r="ODF2938"/>
      <c r="ODG2938"/>
      <c r="ODH2938"/>
      <c r="ODI2938"/>
      <c r="ODJ2938"/>
      <c r="ODK2938"/>
      <c r="ODL2938"/>
      <c r="ODM2938"/>
      <c r="ODN2938"/>
      <c r="ODO2938"/>
      <c r="ODP2938"/>
      <c r="ODQ2938"/>
      <c r="ODR2938"/>
      <c r="ODS2938"/>
      <c r="ODT2938"/>
      <c r="ODU2938"/>
      <c r="ODV2938"/>
      <c r="ODW2938"/>
      <c r="ODX2938"/>
      <c r="ODY2938"/>
      <c r="ODZ2938"/>
      <c r="OEA2938"/>
      <c r="OEB2938"/>
      <c r="OEC2938"/>
      <c r="OED2938"/>
      <c r="OEE2938"/>
      <c r="OEF2938"/>
      <c r="OEG2938"/>
      <c r="OEH2938"/>
      <c r="OEI2938"/>
      <c r="OEJ2938"/>
      <c r="OEK2938"/>
      <c r="OEL2938"/>
      <c r="OEM2938"/>
      <c r="OEN2938"/>
      <c r="OEO2938"/>
      <c r="OEP2938"/>
      <c r="OEQ2938"/>
      <c r="OER2938"/>
      <c r="OES2938"/>
      <c r="OET2938"/>
      <c r="OEU2938"/>
      <c r="OEV2938"/>
      <c r="OEW2938"/>
      <c r="OEX2938"/>
      <c r="OEY2938"/>
      <c r="OEZ2938"/>
      <c r="OFA2938"/>
      <c r="OFB2938"/>
      <c r="OFC2938"/>
      <c r="OFD2938"/>
      <c r="OFE2938"/>
      <c r="OFF2938"/>
      <c r="OFG2938"/>
      <c r="OFH2938"/>
      <c r="OFI2938"/>
      <c r="OFJ2938"/>
      <c r="OFK2938"/>
      <c r="OFL2938"/>
      <c r="OFM2938"/>
      <c r="OFN2938"/>
      <c r="OFO2938"/>
      <c r="OFP2938"/>
      <c r="OFQ2938"/>
      <c r="OFR2938"/>
      <c r="OFS2938"/>
      <c r="OFT2938"/>
      <c r="OFU2938"/>
      <c r="OFV2938"/>
      <c r="OFW2938"/>
      <c r="OFX2938"/>
      <c r="OFY2938"/>
      <c r="OFZ2938"/>
      <c r="OGA2938"/>
      <c r="OGB2938"/>
      <c r="OGC2938"/>
      <c r="OGD2938"/>
      <c r="OGE2938"/>
      <c r="OGF2938"/>
      <c r="OGG2938"/>
      <c r="OGH2938"/>
      <c r="OGI2938"/>
      <c r="OGJ2938"/>
      <c r="OGK2938"/>
      <c r="OGL2938"/>
      <c r="OGM2938"/>
      <c r="OGN2938"/>
      <c r="OGO2938"/>
      <c r="OGP2938"/>
      <c r="OGQ2938"/>
      <c r="OGR2938"/>
      <c r="OGS2938"/>
      <c r="OGT2938"/>
      <c r="OGU2938"/>
      <c r="OGV2938"/>
      <c r="OGW2938"/>
      <c r="OGX2938"/>
      <c r="OGY2938"/>
      <c r="OGZ2938"/>
      <c r="OHA2938"/>
      <c r="OHB2938"/>
      <c r="OHC2938"/>
      <c r="OHD2938"/>
      <c r="OHE2938"/>
      <c r="OHF2938"/>
      <c r="OHG2938"/>
      <c r="OHH2938"/>
      <c r="OHI2938"/>
      <c r="OHJ2938"/>
      <c r="OHK2938"/>
      <c r="OHL2938"/>
      <c r="OHM2938"/>
      <c r="OHN2938"/>
      <c r="OHO2938"/>
      <c r="OHP2938"/>
      <c r="OHQ2938"/>
      <c r="OHR2938"/>
      <c r="OHS2938"/>
      <c r="OHT2938"/>
      <c r="OHU2938"/>
      <c r="OHV2938"/>
      <c r="OHW2938"/>
      <c r="OHX2938"/>
      <c r="OHY2938"/>
      <c r="OHZ2938"/>
      <c r="OIA2938"/>
      <c r="OIB2938"/>
      <c r="OIC2938"/>
      <c r="OID2938"/>
      <c r="OIE2938"/>
      <c r="OIF2938"/>
      <c r="OIG2938"/>
      <c r="OIH2938"/>
      <c r="OII2938"/>
      <c r="OIJ2938"/>
      <c r="OIK2938"/>
      <c r="OIL2938"/>
      <c r="OIM2938"/>
      <c r="OIN2938"/>
      <c r="OIO2938"/>
      <c r="OIP2938"/>
      <c r="OIQ2938"/>
      <c r="OIR2938"/>
      <c r="OIS2938"/>
      <c r="OIT2938"/>
      <c r="OIU2938"/>
      <c r="OIV2938"/>
      <c r="OIW2938"/>
      <c r="OIX2938"/>
      <c r="OIY2938"/>
      <c r="OIZ2938"/>
      <c r="OJA2938"/>
      <c r="OJB2938"/>
      <c r="OJC2938"/>
      <c r="OJD2938"/>
      <c r="OJE2938"/>
      <c r="OJF2938"/>
      <c r="OJG2938"/>
      <c r="OJH2938"/>
      <c r="OJI2938"/>
      <c r="OJJ2938"/>
      <c r="OJK2938"/>
      <c r="OJL2938"/>
      <c r="OJM2938"/>
      <c r="OJN2938"/>
      <c r="OJO2938"/>
      <c r="OJP2938"/>
      <c r="OJQ2938"/>
      <c r="OJR2938"/>
      <c r="OJS2938"/>
      <c r="OJT2938"/>
      <c r="OJU2938"/>
      <c r="OJV2938"/>
      <c r="OJW2938"/>
      <c r="OJX2938"/>
      <c r="OJY2938"/>
      <c r="OJZ2938"/>
      <c r="OKA2938"/>
      <c r="OKB2938"/>
      <c r="OKC2938"/>
      <c r="OKD2938"/>
      <c r="OKE2938"/>
      <c r="OKF2938"/>
      <c r="OKG2938"/>
      <c r="OKH2938"/>
      <c r="OKI2938"/>
      <c r="OKJ2938"/>
      <c r="OKK2938"/>
      <c r="OKL2938"/>
      <c r="OKM2938"/>
      <c r="OKN2938"/>
      <c r="OKO2938"/>
      <c r="OKP2938"/>
      <c r="OKQ2938"/>
      <c r="OKR2938"/>
      <c r="OKS2938"/>
      <c r="OKT2938"/>
      <c r="OKU2938"/>
      <c r="OKV2938"/>
      <c r="OKW2938"/>
      <c r="OKX2938"/>
      <c r="OKY2938"/>
      <c r="OKZ2938"/>
      <c r="OLA2938"/>
      <c r="OLB2938"/>
      <c r="OLC2938"/>
      <c r="OLD2938"/>
      <c r="OLE2938"/>
      <c r="OLF2938"/>
      <c r="OLG2938"/>
      <c r="OLH2938"/>
      <c r="OLI2938"/>
      <c r="OLJ2938"/>
      <c r="OLK2938"/>
      <c r="OLL2938"/>
      <c r="OLM2938"/>
      <c r="OLN2938"/>
      <c r="OLO2938"/>
      <c r="OLP2938"/>
      <c r="OLQ2938"/>
      <c r="OLR2938"/>
      <c r="OLS2938"/>
      <c r="OLT2938"/>
      <c r="OLU2938"/>
      <c r="OLV2938"/>
      <c r="OLW2938"/>
      <c r="OLX2938"/>
      <c r="OLY2938"/>
      <c r="OLZ2938"/>
      <c r="OMA2938"/>
      <c r="OMB2938"/>
      <c r="OMC2938"/>
      <c r="OMD2938"/>
      <c r="OME2938"/>
      <c r="OMF2938"/>
      <c r="OMG2938"/>
      <c r="OMH2938"/>
      <c r="OMI2938"/>
      <c r="OMJ2938"/>
      <c r="OMK2938"/>
      <c r="OML2938"/>
      <c r="OMM2938"/>
      <c r="OMN2938"/>
      <c r="OMO2938"/>
      <c r="OMP2938"/>
      <c r="OMQ2938"/>
      <c r="OMR2938"/>
      <c r="OMS2938"/>
      <c r="OMT2938"/>
      <c r="OMU2938"/>
      <c r="OMV2938"/>
      <c r="OMW2938"/>
      <c r="OMX2938"/>
      <c r="OMY2938"/>
      <c r="OMZ2938"/>
      <c r="ONA2938"/>
      <c r="ONB2938"/>
      <c r="ONC2938"/>
      <c r="OND2938"/>
      <c r="ONE2938"/>
      <c r="ONF2938"/>
      <c r="ONG2938"/>
      <c r="ONH2938"/>
      <c r="ONI2938"/>
      <c r="ONJ2938"/>
      <c r="ONK2938"/>
      <c r="ONL2938"/>
      <c r="ONM2938"/>
      <c r="ONN2938"/>
      <c r="ONO2938"/>
      <c r="ONP2938"/>
      <c r="ONQ2938"/>
      <c r="ONR2938"/>
      <c r="ONS2938"/>
      <c r="ONT2938"/>
      <c r="ONU2938"/>
      <c r="ONV2938"/>
      <c r="ONW2938"/>
      <c r="ONX2938"/>
      <c r="ONY2938"/>
      <c r="ONZ2938"/>
      <c r="OOA2938"/>
      <c r="OOB2938"/>
      <c r="OOC2938"/>
      <c r="OOD2938"/>
      <c r="OOE2938"/>
      <c r="OOF2938"/>
      <c r="OOG2938"/>
      <c r="OOH2938"/>
      <c r="OOI2938"/>
      <c r="OOJ2938"/>
      <c r="OOK2938"/>
      <c r="OOL2938"/>
      <c r="OOM2938"/>
      <c r="OON2938"/>
      <c r="OOO2938"/>
      <c r="OOP2938"/>
      <c r="OOQ2938"/>
      <c r="OOR2938"/>
      <c r="OOS2938"/>
      <c r="OOT2938"/>
      <c r="OOU2938"/>
      <c r="OOV2938"/>
      <c r="OOW2938"/>
      <c r="OOX2938"/>
      <c r="OOY2938"/>
      <c r="OOZ2938"/>
      <c r="OPA2938"/>
      <c r="OPB2938"/>
      <c r="OPC2938"/>
      <c r="OPD2938"/>
      <c r="OPE2938"/>
      <c r="OPF2938"/>
      <c r="OPG2938"/>
      <c r="OPH2938"/>
      <c r="OPI2938"/>
      <c r="OPJ2938"/>
      <c r="OPK2938"/>
      <c r="OPL2938"/>
      <c r="OPM2938"/>
      <c r="OPN2938"/>
      <c r="OPO2938"/>
      <c r="OPP2938"/>
      <c r="OPQ2938"/>
      <c r="OPR2938"/>
      <c r="OPS2938"/>
      <c r="OPT2938"/>
      <c r="OPU2938"/>
      <c r="OPV2938"/>
      <c r="OPW2938"/>
      <c r="OPX2938"/>
      <c r="OPY2938"/>
      <c r="OPZ2938"/>
      <c r="OQA2938"/>
      <c r="OQB2938"/>
      <c r="OQC2938"/>
      <c r="OQD2938"/>
      <c r="OQE2938"/>
      <c r="OQF2938"/>
      <c r="OQG2938"/>
      <c r="OQH2938"/>
      <c r="OQI2938"/>
      <c r="OQJ2938"/>
      <c r="OQK2938"/>
      <c r="OQL2938"/>
      <c r="OQM2938"/>
      <c r="OQN2938"/>
      <c r="OQO2938"/>
      <c r="OQP2938"/>
      <c r="OQQ2938"/>
      <c r="OQR2938"/>
      <c r="OQS2938"/>
      <c r="OQT2938"/>
      <c r="OQU2938"/>
      <c r="OQV2938"/>
      <c r="OQW2938"/>
      <c r="OQX2938"/>
      <c r="OQY2938"/>
      <c r="OQZ2938"/>
      <c r="ORA2938"/>
      <c r="ORB2938"/>
      <c r="ORC2938"/>
      <c r="ORD2938"/>
      <c r="ORE2938"/>
      <c r="ORF2938"/>
      <c r="ORG2938"/>
      <c r="ORH2938"/>
      <c r="ORI2938"/>
      <c r="ORJ2938"/>
      <c r="ORK2938"/>
      <c r="ORL2938"/>
      <c r="ORM2938"/>
      <c r="ORN2938"/>
      <c r="ORO2938"/>
      <c r="ORP2938"/>
      <c r="ORQ2938"/>
      <c r="ORR2938"/>
      <c r="ORS2938"/>
      <c r="ORT2938"/>
      <c r="ORU2938"/>
      <c r="ORV2938"/>
      <c r="ORW2938"/>
      <c r="ORX2938"/>
      <c r="ORY2938"/>
      <c r="ORZ2938"/>
      <c r="OSA2938"/>
      <c r="OSB2938"/>
      <c r="OSC2938"/>
      <c r="OSD2938"/>
      <c r="OSE2938"/>
      <c r="OSF2938"/>
      <c r="OSG2938"/>
      <c r="OSH2938"/>
      <c r="OSI2938"/>
      <c r="OSJ2938"/>
      <c r="OSK2938"/>
      <c r="OSL2938"/>
      <c r="OSM2938"/>
      <c r="OSN2938"/>
      <c r="OSO2938"/>
      <c r="OSP2938"/>
      <c r="OSQ2938"/>
      <c r="OSR2938"/>
      <c r="OSS2938"/>
      <c r="OST2938"/>
      <c r="OSU2938"/>
      <c r="OSV2938"/>
      <c r="OSW2938"/>
      <c r="OSX2938"/>
      <c r="OSY2938"/>
      <c r="OSZ2938"/>
      <c r="OTA2938"/>
      <c r="OTB2938"/>
      <c r="OTC2938"/>
      <c r="OTD2938"/>
      <c r="OTE2938"/>
      <c r="OTF2938"/>
      <c r="OTG2938"/>
      <c r="OTH2938"/>
      <c r="OTI2938"/>
      <c r="OTJ2938"/>
      <c r="OTK2938"/>
      <c r="OTL2938"/>
      <c r="OTM2938"/>
      <c r="OTN2938"/>
      <c r="OTO2938"/>
      <c r="OTP2938"/>
      <c r="OTQ2938"/>
      <c r="OTR2938"/>
      <c r="OTS2938"/>
      <c r="OTT2938"/>
      <c r="OTU2938"/>
      <c r="OTV2938"/>
      <c r="OTW2938"/>
      <c r="OTX2938"/>
      <c r="OTY2938"/>
      <c r="OTZ2938"/>
      <c r="OUA2938"/>
      <c r="OUB2938"/>
      <c r="OUC2938"/>
      <c r="OUD2938"/>
      <c r="OUE2938"/>
      <c r="OUF2938"/>
      <c r="OUG2938"/>
      <c r="OUH2938"/>
      <c r="OUI2938"/>
      <c r="OUJ2938"/>
      <c r="OUK2938"/>
      <c r="OUL2938"/>
      <c r="OUM2938"/>
      <c r="OUN2938"/>
      <c r="OUO2938"/>
      <c r="OUP2938"/>
      <c r="OUQ2938"/>
      <c r="OUR2938"/>
      <c r="OUS2938"/>
      <c r="OUT2938"/>
      <c r="OUU2938"/>
      <c r="OUV2938"/>
      <c r="OUW2938"/>
      <c r="OUX2938"/>
      <c r="OUY2938"/>
      <c r="OUZ2938"/>
      <c r="OVA2938"/>
      <c r="OVB2938"/>
      <c r="OVC2938"/>
      <c r="OVD2938"/>
      <c r="OVE2938"/>
      <c r="OVF2938"/>
      <c r="OVG2938"/>
      <c r="OVH2938"/>
      <c r="OVI2938"/>
      <c r="OVJ2938"/>
      <c r="OVK2938"/>
      <c r="OVL2938"/>
      <c r="OVM2938"/>
      <c r="OVN2938"/>
      <c r="OVO2938"/>
      <c r="OVP2938"/>
      <c r="OVQ2938"/>
      <c r="OVR2938"/>
      <c r="OVS2938"/>
      <c r="OVT2938"/>
      <c r="OVU2938"/>
      <c r="OVV2938"/>
      <c r="OVW2938"/>
      <c r="OVX2938"/>
      <c r="OVY2938"/>
      <c r="OVZ2938"/>
      <c r="OWA2938"/>
      <c r="OWB2938"/>
      <c r="OWC2938"/>
      <c r="OWD2938"/>
      <c r="OWE2938"/>
      <c r="OWF2938"/>
      <c r="OWG2938"/>
      <c r="OWH2938"/>
      <c r="OWI2938"/>
      <c r="OWJ2938"/>
      <c r="OWK2938"/>
      <c r="OWL2938"/>
      <c r="OWM2938"/>
      <c r="OWN2938"/>
      <c r="OWO2938"/>
      <c r="OWP2938"/>
      <c r="OWQ2938"/>
      <c r="OWR2938"/>
      <c r="OWS2938"/>
      <c r="OWT2938"/>
      <c r="OWU2938"/>
      <c r="OWV2938"/>
      <c r="OWW2938"/>
      <c r="OWX2938"/>
      <c r="OWY2938"/>
      <c r="OWZ2938"/>
      <c r="OXA2938"/>
      <c r="OXB2938"/>
      <c r="OXC2938"/>
      <c r="OXD2938"/>
      <c r="OXE2938"/>
      <c r="OXF2938"/>
      <c r="OXG2938"/>
      <c r="OXH2938"/>
      <c r="OXI2938"/>
      <c r="OXJ2938"/>
      <c r="OXK2938"/>
      <c r="OXL2938"/>
      <c r="OXM2938"/>
      <c r="OXN2938"/>
      <c r="OXO2938"/>
      <c r="OXP2938"/>
      <c r="OXQ2938"/>
      <c r="OXR2938"/>
      <c r="OXS2938"/>
      <c r="OXT2938"/>
      <c r="OXU2938"/>
      <c r="OXV2938"/>
      <c r="OXW2938"/>
      <c r="OXX2938"/>
      <c r="OXY2938"/>
      <c r="OXZ2938"/>
      <c r="OYA2938"/>
      <c r="OYB2938"/>
      <c r="OYC2938"/>
      <c r="OYD2938"/>
      <c r="OYE2938"/>
      <c r="OYF2938"/>
      <c r="OYG2938"/>
      <c r="OYH2938"/>
      <c r="OYI2938"/>
      <c r="OYJ2938"/>
      <c r="OYK2938"/>
      <c r="OYL2938"/>
      <c r="OYM2938"/>
      <c r="OYN2938"/>
      <c r="OYO2938"/>
      <c r="OYP2938"/>
      <c r="OYQ2938"/>
      <c r="OYR2938"/>
      <c r="OYS2938"/>
      <c r="OYT2938"/>
      <c r="OYU2938"/>
      <c r="OYV2938"/>
      <c r="OYW2938"/>
      <c r="OYX2938"/>
      <c r="OYY2938"/>
      <c r="OYZ2938"/>
      <c r="OZA2938"/>
      <c r="OZB2938"/>
      <c r="OZC2938"/>
      <c r="OZD2938"/>
      <c r="OZE2938"/>
      <c r="OZF2938"/>
      <c r="OZG2938"/>
      <c r="OZH2938"/>
      <c r="OZI2938"/>
      <c r="OZJ2938"/>
      <c r="OZK2938"/>
      <c r="OZL2938"/>
      <c r="OZM2938"/>
      <c r="OZN2938"/>
      <c r="OZO2938"/>
      <c r="OZP2938"/>
      <c r="OZQ2938"/>
      <c r="OZR2938"/>
      <c r="OZS2938"/>
      <c r="OZT2938"/>
      <c r="OZU2938"/>
      <c r="OZV2938"/>
      <c r="OZW2938"/>
      <c r="OZX2938"/>
      <c r="OZY2938"/>
      <c r="OZZ2938"/>
      <c r="PAA2938"/>
      <c r="PAB2938"/>
      <c r="PAC2938"/>
      <c r="PAD2938"/>
      <c r="PAE2938"/>
      <c r="PAF2938"/>
      <c r="PAG2938"/>
      <c r="PAH2938"/>
      <c r="PAI2938"/>
      <c r="PAJ2938"/>
      <c r="PAK2938"/>
      <c r="PAL2938"/>
      <c r="PAM2938"/>
      <c r="PAN2938"/>
      <c r="PAO2938"/>
      <c r="PAP2938"/>
      <c r="PAQ2938"/>
      <c r="PAR2938"/>
      <c r="PAS2938"/>
      <c r="PAT2938"/>
      <c r="PAU2938"/>
      <c r="PAV2938"/>
      <c r="PAW2938"/>
      <c r="PAX2938"/>
      <c r="PAY2938"/>
      <c r="PAZ2938"/>
      <c r="PBA2938"/>
      <c r="PBB2938"/>
      <c r="PBC2938"/>
      <c r="PBD2938"/>
      <c r="PBE2938"/>
      <c r="PBF2938"/>
      <c r="PBG2938"/>
      <c r="PBH2938"/>
      <c r="PBI2938"/>
      <c r="PBJ2938"/>
      <c r="PBK2938"/>
      <c r="PBL2938"/>
      <c r="PBM2938"/>
      <c r="PBN2938"/>
      <c r="PBO2938"/>
      <c r="PBP2938"/>
      <c r="PBQ2938"/>
      <c r="PBR2938"/>
      <c r="PBS2938"/>
      <c r="PBT2938"/>
      <c r="PBU2938"/>
      <c r="PBV2938"/>
      <c r="PBW2938"/>
      <c r="PBX2938"/>
      <c r="PBY2938"/>
      <c r="PBZ2938"/>
      <c r="PCA2938"/>
      <c r="PCB2938"/>
      <c r="PCC2938"/>
      <c r="PCD2938"/>
      <c r="PCE2938"/>
      <c r="PCF2938"/>
      <c r="PCG2938"/>
      <c r="PCH2938"/>
      <c r="PCI2938"/>
      <c r="PCJ2938"/>
      <c r="PCK2938"/>
      <c r="PCL2938"/>
      <c r="PCM2938"/>
      <c r="PCN2938"/>
      <c r="PCO2938"/>
      <c r="PCP2938"/>
      <c r="PCQ2938"/>
      <c r="PCR2938"/>
      <c r="PCS2938"/>
      <c r="PCT2938"/>
      <c r="PCU2938"/>
      <c r="PCV2938"/>
      <c r="PCW2938"/>
      <c r="PCX2938"/>
      <c r="PCY2938"/>
      <c r="PCZ2938"/>
      <c r="PDA2938"/>
      <c r="PDB2938"/>
      <c r="PDC2938"/>
      <c r="PDD2938"/>
      <c r="PDE2938"/>
      <c r="PDF2938"/>
      <c r="PDG2938"/>
      <c r="PDH2938"/>
      <c r="PDI2938"/>
      <c r="PDJ2938"/>
      <c r="PDK2938"/>
      <c r="PDL2938"/>
      <c r="PDM2938"/>
      <c r="PDN2938"/>
      <c r="PDO2938"/>
      <c r="PDP2938"/>
      <c r="PDQ2938"/>
      <c r="PDR2938"/>
      <c r="PDS2938"/>
      <c r="PDT2938"/>
      <c r="PDU2938"/>
      <c r="PDV2938"/>
      <c r="PDW2938"/>
      <c r="PDX2938"/>
      <c r="PDY2938"/>
      <c r="PDZ2938"/>
      <c r="PEA2938"/>
      <c r="PEB2938"/>
      <c r="PEC2938"/>
      <c r="PED2938"/>
      <c r="PEE2938"/>
      <c r="PEF2938"/>
      <c r="PEG2938"/>
      <c r="PEH2938"/>
      <c r="PEI2938"/>
      <c r="PEJ2938"/>
      <c r="PEK2938"/>
      <c r="PEL2938"/>
      <c r="PEM2938"/>
      <c r="PEN2938"/>
      <c r="PEO2938"/>
      <c r="PEP2938"/>
      <c r="PEQ2938"/>
      <c r="PER2938"/>
      <c r="PES2938"/>
      <c r="PET2938"/>
      <c r="PEU2938"/>
      <c r="PEV2938"/>
      <c r="PEW2938"/>
      <c r="PEX2938"/>
      <c r="PEY2938"/>
      <c r="PEZ2938"/>
      <c r="PFA2938"/>
      <c r="PFB2938"/>
      <c r="PFC2938"/>
      <c r="PFD2938"/>
      <c r="PFE2938"/>
      <c r="PFF2938"/>
      <c r="PFG2938"/>
      <c r="PFH2938"/>
      <c r="PFI2938"/>
      <c r="PFJ2938"/>
      <c r="PFK2938"/>
      <c r="PFL2938"/>
      <c r="PFM2938"/>
      <c r="PFN2938"/>
      <c r="PFO2938"/>
      <c r="PFP2938"/>
      <c r="PFQ2938"/>
      <c r="PFR2938"/>
      <c r="PFS2938"/>
      <c r="PFT2938"/>
      <c r="PFU2938"/>
      <c r="PFV2938"/>
      <c r="PFW2938"/>
      <c r="PFX2938"/>
      <c r="PFY2938"/>
      <c r="PFZ2938"/>
      <c r="PGA2938"/>
      <c r="PGB2938"/>
      <c r="PGC2938"/>
      <c r="PGD2938"/>
      <c r="PGE2938"/>
      <c r="PGF2938"/>
      <c r="PGG2938"/>
      <c r="PGH2938"/>
      <c r="PGI2938"/>
      <c r="PGJ2938"/>
      <c r="PGK2938"/>
      <c r="PGL2938"/>
      <c r="PGM2938"/>
      <c r="PGN2938"/>
      <c r="PGO2938"/>
      <c r="PGP2938"/>
      <c r="PGQ2938"/>
      <c r="PGR2938"/>
      <c r="PGS2938"/>
      <c r="PGT2938"/>
      <c r="PGU2938"/>
      <c r="PGV2938"/>
      <c r="PGW2938"/>
      <c r="PGX2938"/>
      <c r="PGY2938"/>
      <c r="PGZ2938"/>
      <c r="PHA2938"/>
      <c r="PHB2938"/>
      <c r="PHC2938"/>
      <c r="PHD2938"/>
      <c r="PHE2938"/>
      <c r="PHF2938"/>
      <c r="PHG2938"/>
      <c r="PHH2938"/>
      <c r="PHI2938"/>
      <c r="PHJ2938"/>
      <c r="PHK2938"/>
      <c r="PHL2938"/>
      <c r="PHM2938"/>
      <c r="PHN2938"/>
      <c r="PHO2938"/>
      <c r="PHP2938"/>
      <c r="PHQ2938"/>
      <c r="PHR2938"/>
      <c r="PHS2938"/>
      <c r="PHT2938"/>
      <c r="PHU2938"/>
      <c r="PHV2938"/>
      <c r="PHW2938"/>
      <c r="PHX2938"/>
      <c r="PHY2938"/>
      <c r="PHZ2938"/>
      <c r="PIA2938"/>
      <c r="PIB2938"/>
      <c r="PIC2938"/>
      <c r="PID2938"/>
      <c r="PIE2938"/>
      <c r="PIF2938"/>
      <c r="PIG2938"/>
      <c r="PIH2938"/>
      <c r="PII2938"/>
      <c r="PIJ2938"/>
      <c r="PIK2938"/>
      <c r="PIL2938"/>
      <c r="PIM2938"/>
      <c r="PIN2938"/>
      <c r="PIO2938"/>
      <c r="PIP2938"/>
      <c r="PIQ2938"/>
      <c r="PIR2938"/>
      <c r="PIS2938"/>
      <c r="PIT2938"/>
      <c r="PIU2938"/>
      <c r="PIV2938"/>
      <c r="PIW2938"/>
      <c r="PIX2938"/>
      <c r="PIY2938"/>
      <c r="PIZ2938"/>
      <c r="PJA2938"/>
      <c r="PJB2938"/>
      <c r="PJC2938"/>
      <c r="PJD2938"/>
      <c r="PJE2938"/>
      <c r="PJF2938"/>
      <c r="PJG2938"/>
      <c r="PJH2938"/>
      <c r="PJI2938"/>
      <c r="PJJ2938"/>
      <c r="PJK2938"/>
      <c r="PJL2938"/>
      <c r="PJM2938"/>
      <c r="PJN2938"/>
      <c r="PJO2938"/>
      <c r="PJP2938"/>
      <c r="PJQ2938"/>
      <c r="PJR2938"/>
      <c r="PJS2938"/>
      <c r="PJT2938"/>
      <c r="PJU2938"/>
      <c r="PJV2938"/>
      <c r="PJW2938"/>
      <c r="PJX2938"/>
      <c r="PJY2938"/>
      <c r="PJZ2938"/>
      <c r="PKA2938"/>
      <c r="PKB2938"/>
      <c r="PKC2938"/>
      <c r="PKD2938"/>
      <c r="PKE2938"/>
      <c r="PKF2938"/>
      <c r="PKG2938"/>
      <c r="PKH2938"/>
      <c r="PKI2938"/>
      <c r="PKJ2938"/>
      <c r="PKK2938"/>
      <c r="PKL2938"/>
      <c r="PKM2938"/>
      <c r="PKN2938"/>
      <c r="PKO2938"/>
      <c r="PKP2938"/>
      <c r="PKQ2938"/>
      <c r="PKR2938"/>
      <c r="PKS2938"/>
      <c r="PKT2938"/>
      <c r="PKU2938"/>
      <c r="PKV2938"/>
      <c r="PKW2938"/>
      <c r="PKX2938"/>
      <c r="PKY2938"/>
      <c r="PKZ2938"/>
      <c r="PLA2938"/>
      <c r="PLB2938"/>
      <c r="PLC2938"/>
      <c r="PLD2938"/>
      <c r="PLE2938"/>
      <c r="PLF2938"/>
      <c r="PLG2938"/>
      <c r="PLH2938"/>
      <c r="PLI2938"/>
      <c r="PLJ2938"/>
      <c r="PLK2938"/>
      <c r="PLL2938"/>
      <c r="PLM2938"/>
      <c r="PLN2938"/>
      <c r="PLO2938"/>
      <c r="PLP2938"/>
      <c r="PLQ2938"/>
      <c r="PLR2938"/>
      <c r="PLS2938"/>
      <c r="PLT2938"/>
      <c r="PLU2938"/>
      <c r="PLV2938"/>
      <c r="PLW2938"/>
      <c r="PLX2938"/>
      <c r="PLY2938"/>
      <c r="PLZ2938"/>
      <c r="PMA2938"/>
      <c r="PMB2938"/>
      <c r="PMC2938"/>
      <c r="PMD2938"/>
      <c r="PME2938"/>
      <c r="PMF2938"/>
      <c r="PMG2938"/>
      <c r="PMH2938"/>
      <c r="PMI2938"/>
      <c r="PMJ2938"/>
      <c r="PMK2938"/>
      <c r="PML2938"/>
      <c r="PMM2938"/>
      <c r="PMN2938"/>
      <c r="PMO2938"/>
      <c r="PMP2938"/>
      <c r="PMQ2938"/>
      <c r="PMR2938"/>
      <c r="PMS2938"/>
      <c r="PMT2938"/>
      <c r="PMU2938"/>
      <c r="PMV2938"/>
      <c r="PMW2938"/>
      <c r="PMX2938"/>
      <c r="PMY2938"/>
      <c r="PMZ2938"/>
      <c r="PNA2938"/>
      <c r="PNB2938"/>
      <c r="PNC2938"/>
      <c r="PND2938"/>
      <c r="PNE2938"/>
      <c r="PNF2938"/>
      <c r="PNG2938"/>
      <c r="PNH2938"/>
      <c r="PNI2938"/>
      <c r="PNJ2938"/>
      <c r="PNK2938"/>
      <c r="PNL2938"/>
      <c r="PNM2938"/>
      <c r="PNN2938"/>
      <c r="PNO2938"/>
      <c r="PNP2938"/>
      <c r="PNQ2938"/>
      <c r="PNR2938"/>
      <c r="PNS2938"/>
      <c r="PNT2938"/>
      <c r="PNU2938"/>
      <c r="PNV2938"/>
      <c r="PNW2938"/>
      <c r="PNX2938"/>
      <c r="PNY2938"/>
      <c r="PNZ2938"/>
      <c r="POA2938"/>
      <c r="POB2938"/>
      <c r="POC2938"/>
      <c r="POD2938"/>
      <c r="POE2938"/>
      <c r="POF2938"/>
      <c r="POG2938"/>
      <c r="POH2938"/>
      <c r="POI2938"/>
      <c r="POJ2938"/>
      <c r="POK2938"/>
      <c r="POL2938"/>
      <c r="POM2938"/>
      <c r="PON2938"/>
      <c r="POO2938"/>
      <c r="POP2938"/>
      <c r="POQ2938"/>
      <c r="POR2938"/>
      <c r="POS2938"/>
      <c r="POT2938"/>
      <c r="POU2938"/>
      <c r="POV2938"/>
      <c r="POW2938"/>
      <c r="POX2938"/>
      <c r="POY2938"/>
      <c r="POZ2938"/>
      <c r="PPA2938"/>
      <c r="PPB2938"/>
      <c r="PPC2938"/>
      <c r="PPD2938"/>
      <c r="PPE2938"/>
      <c r="PPF2938"/>
      <c r="PPG2938"/>
      <c r="PPH2938"/>
      <c r="PPI2938"/>
      <c r="PPJ2938"/>
      <c r="PPK2938"/>
      <c r="PPL2938"/>
      <c r="PPM2938"/>
      <c r="PPN2938"/>
      <c r="PPO2938"/>
      <c r="PPP2938"/>
      <c r="PPQ2938"/>
      <c r="PPR2938"/>
      <c r="PPS2938"/>
      <c r="PPT2938"/>
      <c r="PPU2938"/>
      <c r="PPV2938"/>
      <c r="PPW2938"/>
      <c r="PPX2938"/>
      <c r="PPY2938"/>
      <c r="PPZ2938"/>
      <c r="PQA2938"/>
      <c r="PQB2938"/>
      <c r="PQC2938"/>
      <c r="PQD2938"/>
      <c r="PQE2938"/>
      <c r="PQF2938"/>
      <c r="PQG2938"/>
      <c r="PQH2938"/>
      <c r="PQI2938"/>
      <c r="PQJ2938"/>
      <c r="PQK2938"/>
      <c r="PQL2938"/>
      <c r="PQM2938"/>
      <c r="PQN2938"/>
      <c r="PQO2938"/>
      <c r="PQP2938"/>
      <c r="PQQ2938"/>
      <c r="PQR2938"/>
      <c r="PQS2938"/>
      <c r="PQT2938"/>
      <c r="PQU2938"/>
      <c r="PQV2938"/>
      <c r="PQW2938"/>
      <c r="PQX2938"/>
      <c r="PQY2938"/>
      <c r="PQZ2938"/>
      <c r="PRA2938"/>
      <c r="PRB2938"/>
      <c r="PRC2938"/>
      <c r="PRD2938"/>
      <c r="PRE2938"/>
      <c r="PRF2938"/>
      <c r="PRG2938"/>
      <c r="PRH2938"/>
      <c r="PRI2938"/>
      <c r="PRJ2938"/>
      <c r="PRK2938"/>
      <c r="PRL2938"/>
      <c r="PRM2938"/>
      <c r="PRN2938"/>
      <c r="PRO2938"/>
      <c r="PRP2938"/>
      <c r="PRQ2938"/>
      <c r="PRR2938"/>
      <c r="PRS2938"/>
      <c r="PRT2938"/>
      <c r="PRU2938"/>
      <c r="PRV2938"/>
      <c r="PRW2938"/>
      <c r="PRX2938"/>
      <c r="PRY2938"/>
      <c r="PRZ2938"/>
      <c r="PSA2938"/>
      <c r="PSB2938"/>
      <c r="PSC2938"/>
      <c r="PSD2938"/>
      <c r="PSE2938"/>
      <c r="PSF2938"/>
      <c r="PSG2938"/>
      <c r="PSH2938"/>
      <c r="PSI2938"/>
      <c r="PSJ2938"/>
      <c r="PSK2938"/>
      <c r="PSL2938"/>
      <c r="PSM2938"/>
      <c r="PSN2938"/>
      <c r="PSO2938"/>
      <c r="PSP2938"/>
      <c r="PSQ2938"/>
      <c r="PSR2938"/>
      <c r="PSS2938"/>
      <c r="PST2938"/>
      <c r="PSU2938"/>
      <c r="PSV2938"/>
      <c r="PSW2938"/>
      <c r="PSX2938"/>
      <c r="PSY2938"/>
      <c r="PSZ2938"/>
      <c r="PTA2938"/>
      <c r="PTB2938"/>
      <c r="PTC2938"/>
      <c r="PTD2938"/>
      <c r="PTE2938"/>
      <c r="PTF2938"/>
      <c r="PTG2938"/>
      <c r="PTH2938"/>
      <c r="PTI2938"/>
      <c r="PTJ2938"/>
      <c r="PTK2938"/>
      <c r="PTL2938"/>
      <c r="PTM2938"/>
      <c r="PTN2938"/>
      <c r="PTO2938"/>
      <c r="PTP2938"/>
      <c r="PTQ2938"/>
      <c r="PTR2938"/>
      <c r="PTS2938"/>
      <c r="PTT2938"/>
      <c r="PTU2938"/>
      <c r="PTV2938"/>
      <c r="PTW2938"/>
      <c r="PTX2938"/>
      <c r="PTY2938"/>
      <c r="PTZ2938"/>
      <c r="PUA2938"/>
      <c r="PUB2938"/>
      <c r="PUC2938"/>
      <c r="PUD2938"/>
      <c r="PUE2938"/>
      <c r="PUF2938"/>
      <c r="PUG2938"/>
      <c r="PUH2938"/>
      <c r="PUI2938"/>
      <c r="PUJ2938"/>
      <c r="PUK2938"/>
      <c r="PUL2938"/>
      <c r="PUM2938"/>
      <c r="PUN2938"/>
      <c r="PUO2938"/>
      <c r="PUP2938"/>
      <c r="PUQ2938"/>
      <c r="PUR2938"/>
      <c r="PUS2938"/>
      <c r="PUT2938"/>
      <c r="PUU2938"/>
      <c r="PUV2938"/>
      <c r="PUW2938"/>
      <c r="PUX2938"/>
      <c r="PUY2938"/>
      <c r="PUZ2938"/>
      <c r="PVA2938"/>
      <c r="PVB2938"/>
      <c r="PVC2938"/>
      <c r="PVD2938"/>
      <c r="PVE2938"/>
      <c r="PVF2938"/>
      <c r="PVG2938"/>
      <c r="PVH2938"/>
      <c r="PVI2938"/>
      <c r="PVJ2938"/>
      <c r="PVK2938"/>
      <c r="PVL2938"/>
      <c r="PVM2938"/>
      <c r="PVN2938"/>
      <c r="PVO2938"/>
      <c r="PVP2938"/>
      <c r="PVQ2938"/>
      <c r="PVR2938"/>
      <c r="PVS2938"/>
      <c r="PVT2938"/>
      <c r="PVU2938"/>
      <c r="PVV2938"/>
      <c r="PVW2938"/>
      <c r="PVX2938"/>
      <c r="PVY2938"/>
      <c r="PVZ2938"/>
      <c r="PWA2938"/>
      <c r="PWB2938"/>
      <c r="PWC2938"/>
      <c r="PWD2938"/>
      <c r="PWE2938"/>
      <c r="PWF2938"/>
      <c r="PWG2938"/>
      <c r="PWH2938"/>
      <c r="PWI2938"/>
      <c r="PWJ2938"/>
      <c r="PWK2938"/>
      <c r="PWL2938"/>
      <c r="PWM2938"/>
      <c r="PWN2938"/>
      <c r="PWO2938"/>
      <c r="PWP2938"/>
      <c r="PWQ2938"/>
      <c r="PWR2938"/>
      <c r="PWS2938"/>
      <c r="PWT2938"/>
      <c r="PWU2938"/>
      <c r="PWV2938"/>
      <c r="PWW2938"/>
      <c r="PWX2938"/>
      <c r="PWY2938"/>
      <c r="PWZ2938"/>
      <c r="PXA2938"/>
      <c r="PXB2938"/>
      <c r="PXC2938"/>
      <c r="PXD2938"/>
      <c r="PXE2938"/>
      <c r="PXF2938"/>
      <c r="PXG2938"/>
      <c r="PXH2938"/>
      <c r="PXI2938"/>
      <c r="PXJ2938"/>
      <c r="PXK2938"/>
      <c r="PXL2938"/>
      <c r="PXM2938"/>
      <c r="PXN2938"/>
      <c r="PXO2938"/>
      <c r="PXP2938"/>
      <c r="PXQ2938"/>
      <c r="PXR2938"/>
      <c r="PXS2938"/>
      <c r="PXT2938"/>
      <c r="PXU2938"/>
      <c r="PXV2938"/>
      <c r="PXW2938"/>
      <c r="PXX2938"/>
      <c r="PXY2938"/>
      <c r="PXZ2938"/>
      <c r="PYA2938"/>
      <c r="PYB2938"/>
      <c r="PYC2938"/>
      <c r="PYD2938"/>
      <c r="PYE2938"/>
      <c r="PYF2938"/>
      <c r="PYG2938"/>
      <c r="PYH2938"/>
      <c r="PYI2938"/>
      <c r="PYJ2938"/>
      <c r="PYK2938"/>
      <c r="PYL2938"/>
      <c r="PYM2938"/>
      <c r="PYN2938"/>
      <c r="PYO2938"/>
      <c r="PYP2938"/>
      <c r="PYQ2938"/>
      <c r="PYR2938"/>
      <c r="PYS2938"/>
      <c r="PYT2938"/>
      <c r="PYU2938"/>
      <c r="PYV2938"/>
      <c r="PYW2938"/>
      <c r="PYX2938"/>
      <c r="PYY2938"/>
      <c r="PYZ2938"/>
      <c r="PZA2938"/>
      <c r="PZB2938"/>
      <c r="PZC2938"/>
      <c r="PZD2938"/>
      <c r="PZE2938"/>
      <c r="PZF2938"/>
      <c r="PZG2938"/>
      <c r="PZH2938"/>
      <c r="PZI2938"/>
      <c r="PZJ2938"/>
      <c r="PZK2938"/>
      <c r="PZL2938"/>
      <c r="PZM2938"/>
      <c r="PZN2938"/>
      <c r="PZO2938"/>
      <c r="PZP2938"/>
      <c r="PZQ2938"/>
      <c r="PZR2938"/>
      <c r="PZS2938"/>
      <c r="PZT2938"/>
      <c r="PZU2938"/>
      <c r="PZV2938"/>
      <c r="PZW2938"/>
      <c r="PZX2938"/>
      <c r="PZY2938"/>
      <c r="PZZ2938"/>
      <c r="QAA2938"/>
      <c r="QAB2938"/>
      <c r="QAC2938"/>
      <c r="QAD2938"/>
      <c r="QAE2938"/>
      <c r="QAF2938"/>
      <c r="QAG2938"/>
      <c r="QAH2938"/>
      <c r="QAI2938"/>
      <c r="QAJ2938"/>
      <c r="QAK2938"/>
      <c r="QAL2938"/>
      <c r="QAM2938"/>
      <c r="QAN2938"/>
      <c r="QAO2938"/>
      <c r="QAP2938"/>
      <c r="QAQ2938"/>
      <c r="QAR2938"/>
      <c r="QAS2938"/>
      <c r="QAT2938"/>
      <c r="QAU2938"/>
      <c r="QAV2938"/>
      <c r="QAW2938"/>
      <c r="QAX2938"/>
      <c r="QAY2938"/>
      <c r="QAZ2938"/>
      <c r="QBA2938"/>
      <c r="QBB2938"/>
      <c r="QBC2938"/>
      <c r="QBD2938"/>
      <c r="QBE2938"/>
      <c r="QBF2938"/>
      <c r="QBG2938"/>
      <c r="QBH2938"/>
      <c r="QBI2938"/>
      <c r="QBJ2938"/>
      <c r="QBK2938"/>
      <c r="QBL2938"/>
      <c r="QBM2938"/>
      <c r="QBN2938"/>
      <c r="QBO2938"/>
      <c r="QBP2938"/>
      <c r="QBQ2938"/>
      <c r="QBR2938"/>
      <c r="QBS2938"/>
      <c r="QBT2938"/>
      <c r="QBU2938"/>
      <c r="QBV2938"/>
      <c r="QBW2938"/>
      <c r="QBX2938"/>
      <c r="QBY2938"/>
      <c r="QBZ2938"/>
      <c r="QCA2938"/>
      <c r="QCB2938"/>
      <c r="QCC2938"/>
      <c r="QCD2938"/>
      <c r="QCE2938"/>
      <c r="QCF2938"/>
      <c r="QCG2938"/>
      <c r="QCH2938"/>
      <c r="QCI2938"/>
      <c r="QCJ2938"/>
      <c r="QCK2938"/>
      <c r="QCL2938"/>
      <c r="QCM2938"/>
      <c r="QCN2938"/>
      <c r="QCO2938"/>
      <c r="QCP2938"/>
      <c r="QCQ2938"/>
      <c r="QCR2938"/>
      <c r="QCS2938"/>
      <c r="QCT2938"/>
      <c r="QCU2938"/>
      <c r="QCV2938"/>
      <c r="QCW2938"/>
      <c r="QCX2938"/>
      <c r="QCY2938"/>
      <c r="QCZ2938"/>
      <c r="QDA2938"/>
      <c r="QDB2938"/>
      <c r="QDC2938"/>
      <c r="QDD2938"/>
      <c r="QDE2938"/>
      <c r="QDF2938"/>
      <c r="QDG2938"/>
      <c r="QDH2938"/>
      <c r="QDI2938"/>
      <c r="QDJ2938"/>
      <c r="QDK2938"/>
      <c r="QDL2938"/>
      <c r="QDM2938"/>
      <c r="QDN2938"/>
      <c r="QDO2938"/>
      <c r="QDP2938"/>
      <c r="QDQ2938"/>
      <c r="QDR2938"/>
      <c r="QDS2938"/>
      <c r="QDT2938"/>
      <c r="QDU2938"/>
      <c r="QDV2938"/>
      <c r="QDW2938"/>
      <c r="QDX2938"/>
      <c r="QDY2938"/>
      <c r="QDZ2938"/>
      <c r="QEA2938"/>
      <c r="QEB2938"/>
      <c r="QEC2938"/>
      <c r="QED2938"/>
      <c r="QEE2938"/>
      <c r="QEF2938"/>
      <c r="QEG2938"/>
      <c r="QEH2938"/>
      <c r="QEI2938"/>
      <c r="QEJ2938"/>
      <c r="QEK2938"/>
      <c r="QEL2938"/>
      <c r="QEM2938"/>
      <c r="QEN2938"/>
      <c r="QEO2938"/>
      <c r="QEP2938"/>
      <c r="QEQ2938"/>
      <c r="QER2938"/>
      <c r="QES2938"/>
      <c r="QET2938"/>
      <c r="QEU2938"/>
      <c r="QEV2938"/>
      <c r="QEW2938"/>
      <c r="QEX2938"/>
      <c r="QEY2938"/>
      <c r="QEZ2938"/>
      <c r="QFA2938"/>
      <c r="QFB2938"/>
      <c r="QFC2938"/>
      <c r="QFD2938"/>
      <c r="QFE2938"/>
      <c r="QFF2938"/>
      <c r="QFG2938"/>
      <c r="QFH2938"/>
      <c r="QFI2938"/>
      <c r="QFJ2938"/>
      <c r="QFK2938"/>
      <c r="QFL2938"/>
      <c r="QFM2938"/>
      <c r="QFN2938"/>
      <c r="QFO2938"/>
      <c r="QFP2938"/>
      <c r="QFQ2938"/>
      <c r="QFR2938"/>
      <c r="QFS2938"/>
      <c r="QFT2938"/>
      <c r="QFU2938"/>
      <c r="QFV2938"/>
      <c r="QFW2938"/>
      <c r="QFX2938"/>
      <c r="QFY2938"/>
      <c r="QFZ2938"/>
      <c r="QGA2938"/>
      <c r="QGB2938"/>
      <c r="QGC2938"/>
      <c r="QGD2938"/>
      <c r="QGE2938"/>
      <c r="QGF2938"/>
      <c r="QGG2938"/>
      <c r="QGH2938"/>
      <c r="QGI2938"/>
      <c r="QGJ2938"/>
      <c r="QGK2938"/>
      <c r="QGL2938"/>
      <c r="QGM2938"/>
      <c r="QGN2938"/>
      <c r="QGO2938"/>
      <c r="QGP2938"/>
      <c r="QGQ2938"/>
      <c r="QGR2938"/>
      <c r="QGS2938"/>
      <c r="QGT2938"/>
      <c r="QGU2938"/>
      <c r="QGV2938"/>
      <c r="QGW2938"/>
      <c r="QGX2938"/>
      <c r="QGY2938"/>
      <c r="QGZ2938"/>
      <c r="QHA2938"/>
      <c r="QHB2938"/>
      <c r="QHC2938"/>
      <c r="QHD2938"/>
      <c r="QHE2938"/>
      <c r="QHF2938"/>
      <c r="QHG2938"/>
      <c r="QHH2938"/>
      <c r="QHI2938"/>
      <c r="QHJ2938"/>
      <c r="QHK2938"/>
      <c r="QHL2938"/>
      <c r="QHM2938"/>
      <c r="QHN2938"/>
      <c r="QHO2938"/>
      <c r="QHP2938"/>
      <c r="QHQ2938"/>
      <c r="QHR2938"/>
      <c r="QHS2938"/>
      <c r="QHT2938"/>
      <c r="QHU2938"/>
      <c r="QHV2938"/>
      <c r="QHW2938"/>
      <c r="QHX2938"/>
      <c r="QHY2938"/>
      <c r="QHZ2938"/>
      <c r="QIA2938"/>
      <c r="QIB2938"/>
      <c r="QIC2938"/>
      <c r="QID2938"/>
      <c r="QIE2938"/>
      <c r="QIF2938"/>
      <c r="QIG2938"/>
      <c r="QIH2938"/>
      <c r="QII2938"/>
      <c r="QIJ2938"/>
      <c r="QIK2938"/>
      <c r="QIL2938"/>
      <c r="QIM2938"/>
      <c r="QIN2938"/>
      <c r="QIO2938"/>
      <c r="QIP2938"/>
      <c r="QIQ2938"/>
      <c r="QIR2938"/>
      <c r="QIS2938"/>
      <c r="QIT2938"/>
      <c r="QIU2938"/>
      <c r="QIV2938"/>
      <c r="QIW2938"/>
      <c r="QIX2938"/>
      <c r="QIY2938"/>
      <c r="QIZ2938"/>
      <c r="QJA2938"/>
      <c r="QJB2938"/>
      <c r="QJC2938"/>
      <c r="QJD2938"/>
      <c r="QJE2938"/>
      <c r="QJF2938"/>
      <c r="QJG2938"/>
      <c r="QJH2938"/>
      <c r="QJI2938"/>
      <c r="QJJ2938"/>
      <c r="QJK2938"/>
      <c r="QJL2938"/>
      <c r="QJM2938"/>
      <c r="QJN2938"/>
      <c r="QJO2938"/>
      <c r="QJP2938"/>
      <c r="QJQ2938"/>
      <c r="QJR2938"/>
      <c r="QJS2938"/>
      <c r="QJT2938"/>
      <c r="QJU2938"/>
      <c r="QJV2938"/>
      <c r="QJW2938"/>
      <c r="QJX2938"/>
      <c r="QJY2938"/>
      <c r="QJZ2938"/>
      <c r="QKA2938"/>
      <c r="QKB2938"/>
      <c r="QKC2938"/>
      <c r="QKD2938"/>
      <c r="QKE2938"/>
      <c r="QKF2938"/>
      <c r="QKG2938"/>
      <c r="QKH2938"/>
      <c r="QKI2938"/>
      <c r="QKJ2938"/>
      <c r="QKK2938"/>
      <c r="QKL2938"/>
      <c r="QKM2938"/>
      <c r="QKN2938"/>
      <c r="QKO2938"/>
      <c r="QKP2938"/>
      <c r="QKQ2938"/>
      <c r="QKR2938"/>
      <c r="QKS2938"/>
      <c r="QKT2938"/>
      <c r="QKU2938"/>
      <c r="QKV2938"/>
      <c r="QKW2938"/>
      <c r="QKX2938"/>
      <c r="QKY2938"/>
      <c r="QKZ2938"/>
      <c r="QLA2938"/>
      <c r="QLB2938"/>
      <c r="QLC2938"/>
      <c r="QLD2938"/>
      <c r="QLE2938"/>
      <c r="QLF2938"/>
      <c r="QLG2938"/>
      <c r="QLH2938"/>
      <c r="QLI2938"/>
      <c r="QLJ2938"/>
      <c r="QLK2938"/>
      <c r="QLL2938"/>
      <c r="QLM2938"/>
      <c r="QLN2938"/>
      <c r="QLO2938"/>
      <c r="QLP2938"/>
      <c r="QLQ2938"/>
      <c r="QLR2938"/>
      <c r="QLS2938"/>
      <c r="QLT2938"/>
      <c r="QLU2938"/>
      <c r="QLV2938"/>
      <c r="QLW2938"/>
      <c r="QLX2938"/>
      <c r="QLY2938"/>
      <c r="QLZ2938"/>
      <c r="QMA2938"/>
      <c r="QMB2938"/>
      <c r="QMC2938"/>
      <c r="QMD2938"/>
      <c r="QME2938"/>
      <c r="QMF2938"/>
      <c r="QMG2938"/>
      <c r="QMH2938"/>
      <c r="QMI2938"/>
      <c r="QMJ2938"/>
      <c r="QMK2938"/>
      <c r="QML2938"/>
      <c r="QMM2938"/>
      <c r="QMN2938"/>
      <c r="QMO2938"/>
      <c r="QMP2938"/>
      <c r="QMQ2938"/>
      <c r="QMR2938"/>
      <c r="QMS2938"/>
      <c r="QMT2938"/>
      <c r="QMU2938"/>
      <c r="QMV2938"/>
      <c r="QMW2938"/>
      <c r="QMX2938"/>
      <c r="QMY2938"/>
      <c r="QMZ2938"/>
      <c r="QNA2938"/>
      <c r="QNB2938"/>
      <c r="QNC2938"/>
      <c r="QND2938"/>
      <c r="QNE2938"/>
      <c r="QNF2938"/>
      <c r="QNG2938"/>
      <c r="QNH2938"/>
      <c r="QNI2938"/>
      <c r="QNJ2938"/>
      <c r="QNK2938"/>
      <c r="QNL2938"/>
      <c r="QNM2938"/>
      <c r="QNN2938"/>
      <c r="QNO2938"/>
      <c r="QNP2938"/>
      <c r="QNQ2938"/>
      <c r="QNR2938"/>
      <c r="QNS2938"/>
      <c r="QNT2938"/>
      <c r="QNU2938"/>
      <c r="QNV2938"/>
      <c r="QNW2938"/>
      <c r="QNX2938"/>
      <c r="QNY2938"/>
      <c r="QNZ2938"/>
      <c r="QOA2938"/>
      <c r="QOB2938"/>
      <c r="QOC2938"/>
      <c r="QOD2938"/>
      <c r="QOE2938"/>
      <c r="QOF2938"/>
      <c r="QOG2938"/>
      <c r="QOH2938"/>
      <c r="QOI2938"/>
      <c r="QOJ2938"/>
      <c r="QOK2938"/>
      <c r="QOL2938"/>
      <c r="QOM2938"/>
      <c r="QON2938"/>
      <c r="QOO2938"/>
      <c r="QOP2938"/>
      <c r="QOQ2938"/>
      <c r="QOR2938"/>
      <c r="QOS2938"/>
      <c r="QOT2938"/>
      <c r="QOU2938"/>
      <c r="QOV2938"/>
      <c r="QOW2938"/>
      <c r="QOX2938"/>
      <c r="QOY2938"/>
      <c r="QOZ2938"/>
      <c r="QPA2938"/>
      <c r="QPB2938"/>
      <c r="QPC2938"/>
      <c r="QPD2938"/>
      <c r="QPE2938"/>
      <c r="QPF2938"/>
      <c r="QPG2938"/>
      <c r="QPH2938"/>
      <c r="QPI2938"/>
      <c r="QPJ2938"/>
      <c r="QPK2938"/>
      <c r="QPL2938"/>
      <c r="QPM2938"/>
      <c r="QPN2938"/>
      <c r="QPO2938"/>
      <c r="QPP2938"/>
      <c r="QPQ2938"/>
      <c r="QPR2938"/>
      <c r="QPS2938"/>
      <c r="QPT2938"/>
      <c r="QPU2938"/>
      <c r="QPV2938"/>
      <c r="QPW2938"/>
      <c r="QPX2938"/>
      <c r="QPY2938"/>
      <c r="QPZ2938"/>
      <c r="QQA2938"/>
      <c r="QQB2938"/>
      <c r="QQC2938"/>
      <c r="QQD2938"/>
      <c r="QQE2938"/>
      <c r="QQF2938"/>
      <c r="QQG2938"/>
      <c r="QQH2938"/>
      <c r="QQI2938"/>
      <c r="QQJ2938"/>
      <c r="QQK2938"/>
      <c r="QQL2938"/>
      <c r="QQM2938"/>
      <c r="QQN2938"/>
      <c r="QQO2938"/>
      <c r="QQP2938"/>
      <c r="QQQ2938"/>
      <c r="QQR2938"/>
      <c r="QQS2938"/>
      <c r="QQT2938"/>
      <c r="QQU2938"/>
      <c r="QQV2938"/>
      <c r="QQW2938"/>
      <c r="QQX2938"/>
      <c r="QQY2938"/>
      <c r="QQZ2938"/>
      <c r="QRA2938"/>
      <c r="QRB2938"/>
      <c r="QRC2938"/>
      <c r="QRD2938"/>
      <c r="QRE2938"/>
      <c r="QRF2938"/>
      <c r="QRG2938"/>
      <c r="QRH2938"/>
      <c r="QRI2938"/>
      <c r="QRJ2938"/>
      <c r="QRK2938"/>
      <c r="QRL2938"/>
      <c r="QRM2938"/>
      <c r="QRN2938"/>
      <c r="QRO2938"/>
      <c r="QRP2938"/>
      <c r="QRQ2938"/>
      <c r="QRR2938"/>
      <c r="QRS2938"/>
      <c r="QRT2938"/>
      <c r="QRU2938"/>
      <c r="QRV2938"/>
      <c r="QRW2938"/>
      <c r="QRX2938"/>
      <c r="QRY2938"/>
      <c r="QRZ2938"/>
      <c r="QSA2938"/>
      <c r="QSB2938"/>
      <c r="QSC2938"/>
      <c r="QSD2938"/>
      <c r="QSE2938"/>
      <c r="QSF2938"/>
      <c r="QSG2938"/>
      <c r="QSH2938"/>
      <c r="QSI2938"/>
      <c r="QSJ2938"/>
      <c r="QSK2938"/>
      <c r="QSL2938"/>
      <c r="QSM2938"/>
      <c r="QSN2938"/>
      <c r="QSO2938"/>
      <c r="QSP2938"/>
      <c r="QSQ2938"/>
      <c r="QSR2938"/>
      <c r="QSS2938"/>
      <c r="QST2938"/>
      <c r="QSU2938"/>
      <c r="QSV2938"/>
      <c r="QSW2938"/>
      <c r="QSX2938"/>
      <c r="QSY2938"/>
      <c r="QSZ2938"/>
      <c r="QTA2938"/>
      <c r="QTB2938"/>
      <c r="QTC2938"/>
      <c r="QTD2938"/>
      <c r="QTE2938"/>
      <c r="QTF2938"/>
      <c r="QTG2938"/>
      <c r="QTH2938"/>
      <c r="QTI2938"/>
      <c r="QTJ2938"/>
      <c r="QTK2938"/>
      <c r="QTL2938"/>
      <c r="QTM2938"/>
      <c r="QTN2938"/>
      <c r="QTO2938"/>
      <c r="QTP2938"/>
      <c r="QTQ2938"/>
      <c r="QTR2938"/>
      <c r="QTS2938"/>
      <c r="QTT2938"/>
      <c r="QTU2938"/>
      <c r="QTV2938"/>
      <c r="QTW2938"/>
      <c r="QTX2938"/>
      <c r="QTY2938"/>
      <c r="QTZ2938"/>
      <c r="QUA2938"/>
      <c r="QUB2938"/>
      <c r="QUC2938"/>
      <c r="QUD2938"/>
      <c r="QUE2938"/>
      <c r="QUF2938"/>
      <c r="QUG2938"/>
      <c r="QUH2938"/>
      <c r="QUI2938"/>
      <c r="QUJ2938"/>
      <c r="QUK2938"/>
      <c r="QUL2938"/>
      <c r="QUM2938"/>
      <c r="QUN2938"/>
      <c r="QUO2938"/>
      <c r="QUP2938"/>
      <c r="QUQ2938"/>
      <c r="QUR2938"/>
      <c r="QUS2938"/>
      <c r="QUT2938"/>
      <c r="QUU2938"/>
      <c r="QUV2938"/>
      <c r="QUW2938"/>
      <c r="QUX2938"/>
      <c r="QUY2938"/>
      <c r="QUZ2938"/>
      <c r="QVA2938"/>
      <c r="QVB2938"/>
      <c r="QVC2938"/>
      <c r="QVD2938"/>
      <c r="QVE2938"/>
      <c r="QVF2938"/>
      <c r="QVG2938"/>
      <c r="QVH2938"/>
      <c r="QVI2938"/>
      <c r="QVJ2938"/>
      <c r="QVK2938"/>
      <c r="QVL2938"/>
      <c r="QVM2938"/>
      <c r="QVN2938"/>
      <c r="QVO2938"/>
      <c r="QVP2938"/>
      <c r="QVQ2938"/>
      <c r="QVR2938"/>
      <c r="QVS2938"/>
      <c r="QVT2938"/>
      <c r="QVU2938"/>
      <c r="QVV2938"/>
      <c r="QVW2938"/>
      <c r="QVX2938"/>
      <c r="QVY2938"/>
      <c r="QVZ2938"/>
      <c r="QWA2938"/>
      <c r="QWB2938"/>
      <c r="QWC2938"/>
      <c r="QWD2938"/>
      <c r="QWE2938"/>
      <c r="QWF2938"/>
      <c r="QWG2938"/>
      <c r="QWH2938"/>
      <c r="QWI2938"/>
      <c r="QWJ2938"/>
      <c r="QWK2938"/>
      <c r="QWL2938"/>
      <c r="QWM2938"/>
      <c r="QWN2938"/>
      <c r="QWO2938"/>
      <c r="QWP2938"/>
      <c r="QWQ2938"/>
      <c r="QWR2938"/>
      <c r="QWS2938"/>
      <c r="QWT2938"/>
      <c r="QWU2938"/>
      <c r="QWV2938"/>
      <c r="QWW2938"/>
      <c r="QWX2938"/>
      <c r="QWY2938"/>
      <c r="QWZ2938"/>
      <c r="QXA2938"/>
      <c r="QXB2938"/>
      <c r="QXC2938"/>
      <c r="QXD2938"/>
      <c r="QXE2938"/>
      <c r="QXF2938"/>
      <c r="QXG2938"/>
      <c r="QXH2938"/>
      <c r="QXI2938"/>
      <c r="QXJ2938"/>
      <c r="QXK2938"/>
      <c r="QXL2938"/>
      <c r="QXM2938"/>
      <c r="QXN2938"/>
      <c r="QXO2938"/>
      <c r="QXP2938"/>
      <c r="QXQ2938"/>
      <c r="QXR2938"/>
      <c r="QXS2938"/>
      <c r="QXT2938"/>
      <c r="QXU2938"/>
      <c r="QXV2938"/>
      <c r="QXW2938"/>
      <c r="QXX2938"/>
      <c r="QXY2938"/>
      <c r="QXZ2938"/>
      <c r="QYA2938"/>
      <c r="QYB2938"/>
      <c r="QYC2938"/>
      <c r="QYD2938"/>
      <c r="QYE2938"/>
      <c r="QYF2938"/>
      <c r="QYG2938"/>
      <c r="QYH2938"/>
      <c r="QYI2938"/>
      <c r="QYJ2938"/>
      <c r="QYK2938"/>
      <c r="QYL2938"/>
      <c r="QYM2938"/>
      <c r="QYN2938"/>
      <c r="QYO2938"/>
      <c r="QYP2938"/>
      <c r="QYQ2938"/>
      <c r="QYR2938"/>
      <c r="QYS2938"/>
      <c r="QYT2938"/>
      <c r="QYU2938"/>
      <c r="QYV2938"/>
      <c r="QYW2938"/>
      <c r="QYX2938"/>
      <c r="QYY2938"/>
      <c r="QYZ2938"/>
      <c r="QZA2938"/>
      <c r="QZB2938"/>
      <c r="QZC2938"/>
      <c r="QZD2938"/>
      <c r="QZE2938"/>
      <c r="QZF2938"/>
      <c r="QZG2938"/>
      <c r="QZH2938"/>
      <c r="QZI2938"/>
      <c r="QZJ2938"/>
      <c r="QZK2938"/>
      <c r="QZL2938"/>
      <c r="QZM2938"/>
      <c r="QZN2938"/>
      <c r="QZO2938"/>
      <c r="QZP2938"/>
      <c r="QZQ2938"/>
      <c r="QZR2938"/>
      <c r="QZS2938"/>
      <c r="QZT2938"/>
      <c r="QZU2938"/>
      <c r="QZV2938"/>
      <c r="QZW2938"/>
      <c r="QZX2938"/>
      <c r="QZY2938"/>
      <c r="QZZ2938"/>
      <c r="RAA2938"/>
      <c r="RAB2938"/>
      <c r="RAC2938"/>
      <c r="RAD2938"/>
      <c r="RAE2938"/>
      <c r="RAF2938"/>
      <c r="RAG2938"/>
      <c r="RAH2938"/>
      <c r="RAI2938"/>
      <c r="RAJ2938"/>
      <c r="RAK2938"/>
      <c r="RAL2938"/>
      <c r="RAM2938"/>
      <c r="RAN2938"/>
      <c r="RAO2938"/>
      <c r="RAP2938"/>
      <c r="RAQ2938"/>
      <c r="RAR2938"/>
      <c r="RAS2938"/>
      <c r="RAT2938"/>
      <c r="RAU2938"/>
      <c r="RAV2938"/>
      <c r="RAW2938"/>
      <c r="RAX2938"/>
      <c r="RAY2938"/>
      <c r="RAZ2938"/>
      <c r="RBA2938"/>
      <c r="RBB2938"/>
      <c r="RBC2938"/>
      <c r="RBD2938"/>
      <c r="RBE2938"/>
      <c r="RBF2938"/>
      <c r="RBG2938"/>
      <c r="RBH2938"/>
      <c r="RBI2938"/>
      <c r="RBJ2938"/>
      <c r="RBK2938"/>
      <c r="RBL2938"/>
      <c r="RBM2938"/>
      <c r="RBN2938"/>
      <c r="RBO2938"/>
      <c r="RBP2938"/>
      <c r="RBQ2938"/>
      <c r="RBR2938"/>
      <c r="RBS2938"/>
      <c r="RBT2938"/>
      <c r="RBU2938"/>
      <c r="RBV2938"/>
      <c r="RBW2938"/>
      <c r="RBX2938"/>
      <c r="RBY2938"/>
      <c r="RBZ2938"/>
      <c r="RCA2938"/>
      <c r="RCB2938"/>
      <c r="RCC2938"/>
      <c r="RCD2938"/>
      <c r="RCE2938"/>
      <c r="RCF2938"/>
      <c r="RCG2938"/>
      <c r="RCH2938"/>
      <c r="RCI2938"/>
      <c r="RCJ2938"/>
      <c r="RCK2938"/>
      <c r="RCL2938"/>
      <c r="RCM2938"/>
      <c r="RCN2938"/>
      <c r="RCO2938"/>
      <c r="RCP2938"/>
      <c r="RCQ2938"/>
      <c r="RCR2938"/>
      <c r="RCS2938"/>
      <c r="RCT2938"/>
      <c r="RCU2938"/>
      <c r="RCV2938"/>
      <c r="RCW2938"/>
      <c r="RCX2938"/>
      <c r="RCY2938"/>
      <c r="RCZ2938"/>
      <c r="RDA2938"/>
      <c r="RDB2938"/>
      <c r="RDC2938"/>
      <c r="RDD2938"/>
      <c r="RDE2938"/>
      <c r="RDF2938"/>
      <c r="RDG2938"/>
      <c r="RDH2938"/>
      <c r="RDI2938"/>
      <c r="RDJ2938"/>
      <c r="RDK2938"/>
      <c r="RDL2938"/>
      <c r="RDM2938"/>
      <c r="RDN2938"/>
      <c r="RDO2938"/>
      <c r="RDP2938"/>
      <c r="RDQ2938"/>
      <c r="RDR2938"/>
      <c r="RDS2938"/>
      <c r="RDT2938"/>
      <c r="RDU2938"/>
      <c r="RDV2938"/>
      <c r="RDW2938"/>
      <c r="RDX2938"/>
      <c r="RDY2938"/>
      <c r="RDZ2938"/>
      <c r="REA2938"/>
      <c r="REB2938"/>
      <c r="REC2938"/>
      <c r="RED2938"/>
      <c r="REE2938"/>
      <c r="REF2938"/>
      <c r="REG2938"/>
      <c r="REH2938"/>
      <c r="REI2938"/>
      <c r="REJ2938"/>
      <c r="REK2938"/>
      <c r="REL2938"/>
      <c r="REM2938"/>
      <c r="REN2938"/>
      <c r="REO2938"/>
      <c r="REP2938"/>
      <c r="REQ2938"/>
      <c r="RER2938"/>
      <c r="RES2938"/>
      <c r="RET2938"/>
      <c r="REU2938"/>
      <c r="REV2938"/>
      <c r="REW2938"/>
      <c r="REX2938"/>
      <c r="REY2938"/>
      <c r="REZ2938"/>
      <c r="RFA2938"/>
      <c r="RFB2938"/>
      <c r="RFC2938"/>
      <c r="RFD2938"/>
      <c r="RFE2938"/>
      <c r="RFF2938"/>
      <c r="RFG2938"/>
      <c r="RFH2938"/>
      <c r="RFI2938"/>
      <c r="RFJ2938"/>
      <c r="RFK2938"/>
      <c r="RFL2938"/>
      <c r="RFM2938"/>
      <c r="RFN2938"/>
      <c r="RFO2938"/>
      <c r="RFP2938"/>
      <c r="RFQ2938"/>
      <c r="RFR2938"/>
      <c r="RFS2938"/>
      <c r="RFT2938"/>
      <c r="RFU2938"/>
      <c r="RFV2938"/>
      <c r="RFW2938"/>
      <c r="RFX2938"/>
      <c r="RFY2938"/>
      <c r="RFZ2938"/>
      <c r="RGA2938"/>
      <c r="RGB2938"/>
      <c r="RGC2938"/>
      <c r="RGD2938"/>
      <c r="RGE2938"/>
      <c r="RGF2938"/>
      <c r="RGG2938"/>
      <c r="RGH2938"/>
      <c r="RGI2938"/>
      <c r="RGJ2938"/>
      <c r="RGK2938"/>
      <c r="RGL2938"/>
      <c r="RGM2938"/>
      <c r="RGN2938"/>
      <c r="RGO2938"/>
      <c r="RGP2938"/>
      <c r="RGQ2938"/>
      <c r="RGR2938"/>
      <c r="RGS2938"/>
      <c r="RGT2938"/>
      <c r="RGU2938"/>
      <c r="RGV2938"/>
      <c r="RGW2938"/>
      <c r="RGX2938"/>
      <c r="RGY2938"/>
      <c r="RGZ2938"/>
      <c r="RHA2938"/>
      <c r="RHB2938"/>
      <c r="RHC2938"/>
      <c r="RHD2938"/>
      <c r="RHE2938"/>
      <c r="RHF2938"/>
      <c r="RHG2938"/>
      <c r="RHH2938"/>
      <c r="RHI2938"/>
      <c r="RHJ2938"/>
      <c r="RHK2938"/>
      <c r="RHL2938"/>
      <c r="RHM2938"/>
      <c r="RHN2938"/>
      <c r="RHO2938"/>
      <c r="RHP2938"/>
      <c r="RHQ2938"/>
      <c r="RHR2938"/>
      <c r="RHS2938"/>
      <c r="RHT2938"/>
      <c r="RHU2938"/>
      <c r="RHV2938"/>
      <c r="RHW2938"/>
      <c r="RHX2938"/>
      <c r="RHY2938"/>
      <c r="RHZ2938"/>
      <c r="RIA2938"/>
      <c r="RIB2938"/>
      <c r="RIC2938"/>
      <c r="RID2938"/>
      <c r="RIE2938"/>
      <c r="RIF2938"/>
      <c r="RIG2938"/>
      <c r="RIH2938"/>
      <c r="RII2938"/>
      <c r="RIJ2938"/>
      <c r="RIK2938"/>
      <c r="RIL2938"/>
      <c r="RIM2938"/>
      <c r="RIN2938"/>
      <c r="RIO2938"/>
      <c r="RIP2938"/>
      <c r="RIQ2938"/>
      <c r="RIR2938"/>
      <c r="RIS2938"/>
      <c r="RIT2938"/>
      <c r="RIU2938"/>
      <c r="RIV2938"/>
      <c r="RIW2938"/>
      <c r="RIX2938"/>
      <c r="RIY2938"/>
      <c r="RIZ2938"/>
      <c r="RJA2938"/>
      <c r="RJB2938"/>
      <c r="RJC2938"/>
      <c r="RJD2938"/>
      <c r="RJE2938"/>
      <c r="RJF2938"/>
      <c r="RJG2938"/>
      <c r="RJH2938"/>
      <c r="RJI2938"/>
      <c r="RJJ2938"/>
      <c r="RJK2938"/>
      <c r="RJL2938"/>
      <c r="RJM2938"/>
      <c r="RJN2938"/>
      <c r="RJO2938"/>
      <c r="RJP2938"/>
      <c r="RJQ2938"/>
      <c r="RJR2938"/>
      <c r="RJS2938"/>
      <c r="RJT2938"/>
      <c r="RJU2938"/>
      <c r="RJV2938"/>
      <c r="RJW2938"/>
      <c r="RJX2938"/>
      <c r="RJY2938"/>
      <c r="RJZ2938"/>
      <c r="RKA2938"/>
      <c r="RKB2938"/>
      <c r="RKC2938"/>
      <c r="RKD2938"/>
      <c r="RKE2938"/>
      <c r="RKF2938"/>
      <c r="RKG2938"/>
      <c r="RKH2938"/>
      <c r="RKI2938"/>
      <c r="RKJ2938"/>
      <c r="RKK2938"/>
      <c r="RKL2938"/>
      <c r="RKM2938"/>
      <c r="RKN2938"/>
      <c r="RKO2938"/>
      <c r="RKP2938"/>
      <c r="RKQ2938"/>
      <c r="RKR2938"/>
      <c r="RKS2938"/>
      <c r="RKT2938"/>
      <c r="RKU2938"/>
      <c r="RKV2938"/>
      <c r="RKW2938"/>
      <c r="RKX2938"/>
      <c r="RKY2938"/>
      <c r="RKZ2938"/>
      <c r="RLA2938"/>
      <c r="RLB2938"/>
      <c r="RLC2938"/>
      <c r="RLD2938"/>
      <c r="RLE2938"/>
      <c r="RLF2938"/>
      <c r="RLG2938"/>
      <c r="RLH2938"/>
      <c r="RLI2938"/>
      <c r="RLJ2938"/>
      <c r="RLK2938"/>
      <c r="RLL2938"/>
      <c r="RLM2938"/>
      <c r="RLN2938"/>
      <c r="RLO2938"/>
      <c r="RLP2938"/>
      <c r="RLQ2938"/>
      <c r="RLR2938"/>
      <c r="RLS2938"/>
      <c r="RLT2938"/>
      <c r="RLU2938"/>
      <c r="RLV2938"/>
      <c r="RLW2938"/>
      <c r="RLX2938"/>
      <c r="RLY2938"/>
      <c r="RLZ2938"/>
      <c r="RMA2938"/>
      <c r="RMB2938"/>
      <c r="RMC2938"/>
      <c r="RMD2938"/>
      <c r="RME2938"/>
      <c r="RMF2938"/>
      <c r="RMG2938"/>
      <c r="RMH2938"/>
      <c r="RMI2938"/>
      <c r="RMJ2938"/>
      <c r="RMK2938"/>
      <c r="RML2938"/>
      <c r="RMM2938"/>
      <c r="RMN2938"/>
      <c r="RMO2938"/>
      <c r="RMP2938"/>
      <c r="RMQ2938"/>
      <c r="RMR2938"/>
      <c r="RMS2938"/>
      <c r="RMT2938"/>
      <c r="RMU2938"/>
      <c r="RMV2938"/>
      <c r="RMW2938"/>
      <c r="RMX2938"/>
      <c r="RMY2938"/>
      <c r="RMZ2938"/>
      <c r="RNA2938"/>
      <c r="RNB2938"/>
      <c r="RNC2938"/>
      <c r="RND2938"/>
      <c r="RNE2938"/>
      <c r="RNF2938"/>
      <c r="RNG2938"/>
      <c r="RNH2938"/>
      <c r="RNI2938"/>
      <c r="RNJ2938"/>
      <c r="RNK2938"/>
      <c r="RNL2938"/>
      <c r="RNM2938"/>
      <c r="RNN2938"/>
      <c r="RNO2938"/>
      <c r="RNP2938"/>
      <c r="RNQ2938"/>
      <c r="RNR2938"/>
      <c r="RNS2938"/>
      <c r="RNT2938"/>
      <c r="RNU2938"/>
      <c r="RNV2938"/>
      <c r="RNW2938"/>
      <c r="RNX2938"/>
      <c r="RNY2938"/>
      <c r="RNZ2938"/>
      <c r="ROA2938"/>
      <c r="ROB2938"/>
      <c r="ROC2938"/>
      <c r="ROD2938"/>
      <c r="ROE2938"/>
      <c r="ROF2938"/>
      <c r="ROG2938"/>
      <c r="ROH2938"/>
      <c r="ROI2938"/>
      <c r="ROJ2938"/>
      <c r="ROK2938"/>
      <c r="ROL2938"/>
      <c r="ROM2938"/>
      <c r="RON2938"/>
      <c r="ROO2938"/>
      <c r="ROP2938"/>
      <c r="ROQ2938"/>
      <c r="ROR2938"/>
      <c r="ROS2938"/>
      <c r="ROT2938"/>
      <c r="ROU2938"/>
      <c r="ROV2938"/>
      <c r="ROW2938"/>
      <c r="ROX2938"/>
      <c r="ROY2938"/>
      <c r="ROZ2938"/>
      <c r="RPA2938"/>
      <c r="RPB2938"/>
      <c r="RPC2938"/>
      <c r="RPD2938"/>
      <c r="RPE2938"/>
      <c r="RPF2938"/>
      <c r="RPG2938"/>
      <c r="RPH2938"/>
      <c r="RPI2938"/>
      <c r="RPJ2938"/>
      <c r="RPK2938"/>
      <c r="RPL2938"/>
      <c r="RPM2938"/>
      <c r="RPN2938"/>
      <c r="RPO2938"/>
      <c r="RPP2938"/>
      <c r="RPQ2938"/>
      <c r="RPR2938"/>
      <c r="RPS2938"/>
      <c r="RPT2938"/>
      <c r="RPU2938"/>
      <c r="RPV2938"/>
      <c r="RPW2938"/>
      <c r="RPX2938"/>
      <c r="RPY2938"/>
      <c r="RPZ2938"/>
      <c r="RQA2938"/>
      <c r="RQB2938"/>
      <c r="RQC2938"/>
      <c r="RQD2938"/>
      <c r="RQE2938"/>
      <c r="RQF2938"/>
      <c r="RQG2938"/>
      <c r="RQH2938"/>
      <c r="RQI2938"/>
      <c r="RQJ2938"/>
      <c r="RQK2938"/>
      <c r="RQL2938"/>
      <c r="RQM2938"/>
      <c r="RQN2938"/>
      <c r="RQO2938"/>
      <c r="RQP2938"/>
      <c r="RQQ2938"/>
      <c r="RQR2938"/>
      <c r="RQS2938"/>
      <c r="RQT2938"/>
      <c r="RQU2938"/>
      <c r="RQV2938"/>
      <c r="RQW2938"/>
      <c r="RQX2938"/>
      <c r="RQY2938"/>
      <c r="RQZ2938"/>
      <c r="RRA2938"/>
      <c r="RRB2938"/>
      <c r="RRC2938"/>
      <c r="RRD2938"/>
      <c r="RRE2938"/>
      <c r="RRF2938"/>
      <c r="RRG2938"/>
      <c r="RRH2938"/>
      <c r="RRI2938"/>
      <c r="RRJ2938"/>
      <c r="RRK2938"/>
      <c r="RRL2938"/>
      <c r="RRM2938"/>
      <c r="RRN2938"/>
      <c r="RRO2938"/>
      <c r="RRP2938"/>
      <c r="RRQ2938"/>
      <c r="RRR2938"/>
      <c r="RRS2938"/>
      <c r="RRT2938"/>
      <c r="RRU2938"/>
      <c r="RRV2938"/>
      <c r="RRW2938"/>
      <c r="RRX2938"/>
      <c r="RRY2938"/>
      <c r="RRZ2938"/>
      <c r="RSA2938"/>
      <c r="RSB2938"/>
      <c r="RSC2938"/>
      <c r="RSD2938"/>
      <c r="RSE2938"/>
      <c r="RSF2938"/>
      <c r="RSG2938"/>
      <c r="RSH2938"/>
      <c r="RSI2938"/>
      <c r="RSJ2938"/>
      <c r="RSK2938"/>
      <c r="RSL2938"/>
      <c r="RSM2938"/>
      <c r="RSN2938"/>
      <c r="RSO2938"/>
      <c r="RSP2938"/>
      <c r="RSQ2938"/>
      <c r="RSR2938"/>
      <c r="RSS2938"/>
      <c r="RST2938"/>
      <c r="RSU2938"/>
      <c r="RSV2938"/>
      <c r="RSW2938"/>
      <c r="RSX2938"/>
      <c r="RSY2938"/>
      <c r="RSZ2938"/>
      <c r="RTA2938"/>
      <c r="RTB2938"/>
      <c r="RTC2938"/>
      <c r="RTD2938"/>
      <c r="RTE2938"/>
      <c r="RTF2938"/>
      <c r="RTG2938"/>
      <c r="RTH2938"/>
      <c r="RTI2938"/>
      <c r="RTJ2938"/>
      <c r="RTK2938"/>
      <c r="RTL2938"/>
      <c r="RTM2938"/>
      <c r="RTN2938"/>
      <c r="RTO2938"/>
      <c r="RTP2938"/>
      <c r="RTQ2938"/>
      <c r="RTR2938"/>
      <c r="RTS2938"/>
      <c r="RTT2938"/>
      <c r="RTU2938"/>
      <c r="RTV2938"/>
      <c r="RTW2938"/>
      <c r="RTX2938"/>
      <c r="RTY2938"/>
      <c r="RTZ2938"/>
      <c r="RUA2938"/>
      <c r="RUB2938"/>
      <c r="RUC2938"/>
      <c r="RUD2938"/>
      <c r="RUE2938"/>
      <c r="RUF2938"/>
      <c r="RUG2938"/>
      <c r="RUH2938"/>
      <c r="RUI2938"/>
      <c r="RUJ2938"/>
      <c r="RUK2938"/>
      <c r="RUL2938"/>
      <c r="RUM2938"/>
      <c r="RUN2938"/>
      <c r="RUO2938"/>
      <c r="RUP2938"/>
      <c r="RUQ2938"/>
      <c r="RUR2938"/>
      <c r="RUS2938"/>
      <c r="RUT2938"/>
      <c r="RUU2938"/>
      <c r="RUV2938"/>
      <c r="RUW2938"/>
      <c r="RUX2938"/>
      <c r="RUY2938"/>
      <c r="RUZ2938"/>
      <c r="RVA2938"/>
      <c r="RVB2938"/>
      <c r="RVC2938"/>
      <c r="RVD2938"/>
      <c r="RVE2938"/>
      <c r="RVF2938"/>
      <c r="RVG2938"/>
      <c r="RVH2938"/>
      <c r="RVI2938"/>
      <c r="RVJ2938"/>
      <c r="RVK2938"/>
      <c r="RVL2938"/>
      <c r="RVM2938"/>
      <c r="RVN2938"/>
      <c r="RVO2938"/>
      <c r="RVP2938"/>
      <c r="RVQ2938"/>
      <c r="RVR2938"/>
      <c r="RVS2938"/>
      <c r="RVT2938"/>
      <c r="RVU2938"/>
      <c r="RVV2938"/>
      <c r="RVW2938"/>
      <c r="RVX2938"/>
      <c r="RVY2938"/>
      <c r="RVZ2938"/>
      <c r="RWA2938"/>
      <c r="RWB2938"/>
      <c r="RWC2938"/>
      <c r="RWD2938"/>
      <c r="RWE2938"/>
      <c r="RWF2938"/>
      <c r="RWG2938"/>
      <c r="RWH2938"/>
      <c r="RWI2938"/>
      <c r="RWJ2938"/>
      <c r="RWK2938"/>
      <c r="RWL2938"/>
      <c r="RWM2938"/>
      <c r="RWN2938"/>
      <c r="RWO2938"/>
      <c r="RWP2938"/>
      <c r="RWQ2938"/>
      <c r="RWR2938"/>
      <c r="RWS2938"/>
      <c r="RWT2938"/>
      <c r="RWU2938"/>
      <c r="RWV2938"/>
      <c r="RWW2938"/>
      <c r="RWX2938"/>
      <c r="RWY2938"/>
      <c r="RWZ2938"/>
      <c r="RXA2938"/>
      <c r="RXB2938"/>
      <c r="RXC2938"/>
      <c r="RXD2938"/>
      <c r="RXE2938"/>
      <c r="RXF2938"/>
      <c r="RXG2938"/>
      <c r="RXH2938"/>
      <c r="RXI2938"/>
      <c r="RXJ2938"/>
      <c r="RXK2938"/>
      <c r="RXL2938"/>
      <c r="RXM2938"/>
      <c r="RXN2938"/>
      <c r="RXO2938"/>
      <c r="RXP2938"/>
      <c r="RXQ2938"/>
      <c r="RXR2938"/>
      <c r="RXS2938"/>
      <c r="RXT2938"/>
      <c r="RXU2938"/>
      <c r="RXV2938"/>
      <c r="RXW2938"/>
      <c r="RXX2938"/>
      <c r="RXY2938"/>
      <c r="RXZ2938"/>
      <c r="RYA2938"/>
      <c r="RYB2938"/>
      <c r="RYC2938"/>
      <c r="RYD2938"/>
      <c r="RYE2938"/>
      <c r="RYF2938"/>
      <c r="RYG2938"/>
      <c r="RYH2938"/>
      <c r="RYI2938"/>
      <c r="RYJ2938"/>
      <c r="RYK2938"/>
      <c r="RYL2938"/>
      <c r="RYM2938"/>
      <c r="RYN2938"/>
      <c r="RYO2938"/>
      <c r="RYP2938"/>
      <c r="RYQ2938"/>
      <c r="RYR2938"/>
      <c r="RYS2938"/>
      <c r="RYT2938"/>
      <c r="RYU2938"/>
      <c r="RYV2938"/>
      <c r="RYW2938"/>
      <c r="RYX2938"/>
      <c r="RYY2938"/>
      <c r="RYZ2938"/>
      <c r="RZA2938"/>
      <c r="RZB2938"/>
      <c r="RZC2938"/>
      <c r="RZD2938"/>
      <c r="RZE2938"/>
      <c r="RZF2938"/>
      <c r="RZG2938"/>
      <c r="RZH2938"/>
      <c r="RZI2938"/>
      <c r="RZJ2938"/>
      <c r="RZK2938"/>
      <c r="RZL2938"/>
      <c r="RZM2938"/>
      <c r="RZN2938"/>
      <c r="RZO2938"/>
      <c r="RZP2938"/>
      <c r="RZQ2938"/>
      <c r="RZR2938"/>
      <c r="RZS2938"/>
      <c r="RZT2938"/>
      <c r="RZU2938"/>
      <c r="RZV2938"/>
      <c r="RZW2938"/>
      <c r="RZX2938"/>
      <c r="RZY2938"/>
      <c r="RZZ2938"/>
      <c r="SAA2938"/>
      <c r="SAB2938"/>
      <c r="SAC2938"/>
      <c r="SAD2938"/>
      <c r="SAE2938"/>
      <c r="SAF2938"/>
      <c r="SAG2938"/>
      <c r="SAH2938"/>
      <c r="SAI2938"/>
      <c r="SAJ2938"/>
      <c r="SAK2938"/>
      <c r="SAL2938"/>
      <c r="SAM2938"/>
      <c r="SAN2938"/>
      <c r="SAO2938"/>
      <c r="SAP2938"/>
      <c r="SAQ2938"/>
      <c r="SAR2938"/>
      <c r="SAS2938"/>
      <c r="SAT2938"/>
      <c r="SAU2938"/>
      <c r="SAV2938"/>
      <c r="SAW2938"/>
      <c r="SAX2938"/>
      <c r="SAY2938"/>
      <c r="SAZ2938"/>
      <c r="SBA2938"/>
      <c r="SBB2938"/>
      <c r="SBC2938"/>
      <c r="SBD2938"/>
      <c r="SBE2938"/>
      <c r="SBF2938"/>
      <c r="SBG2938"/>
      <c r="SBH2938"/>
      <c r="SBI2938"/>
      <c r="SBJ2938"/>
      <c r="SBK2938"/>
      <c r="SBL2938"/>
      <c r="SBM2938"/>
      <c r="SBN2938"/>
      <c r="SBO2938"/>
      <c r="SBP2938"/>
      <c r="SBQ2938"/>
      <c r="SBR2938"/>
      <c r="SBS2938"/>
      <c r="SBT2938"/>
      <c r="SBU2938"/>
      <c r="SBV2938"/>
      <c r="SBW2938"/>
      <c r="SBX2938"/>
      <c r="SBY2938"/>
      <c r="SBZ2938"/>
      <c r="SCA2938"/>
      <c r="SCB2938"/>
      <c r="SCC2938"/>
      <c r="SCD2938"/>
      <c r="SCE2938"/>
      <c r="SCF2938"/>
      <c r="SCG2938"/>
      <c r="SCH2938"/>
      <c r="SCI2938"/>
      <c r="SCJ2938"/>
      <c r="SCK2938"/>
      <c r="SCL2938"/>
      <c r="SCM2938"/>
      <c r="SCN2938"/>
      <c r="SCO2938"/>
      <c r="SCP2938"/>
      <c r="SCQ2938"/>
      <c r="SCR2938"/>
      <c r="SCS2938"/>
      <c r="SCT2938"/>
      <c r="SCU2938"/>
      <c r="SCV2938"/>
      <c r="SCW2938"/>
      <c r="SCX2938"/>
      <c r="SCY2938"/>
      <c r="SCZ2938"/>
      <c r="SDA2938"/>
      <c r="SDB2938"/>
      <c r="SDC2938"/>
      <c r="SDD2938"/>
      <c r="SDE2938"/>
      <c r="SDF2938"/>
      <c r="SDG2938"/>
      <c r="SDH2938"/>
      <c r="SDI2938"/>
      <c r="SDJ2938"/>
      <c r="SDK2938"/>
      <c r="SDL2938"/>
      <c r="SDM2938"/>
      <c r="SDN2938"/>
      <c r="SDO2938"/>
      <c r="SDP2938"/>
      <c r="SDQ2938"/>
      <c r="SDR2938"/>
      <c r="SDS2938"/>
      <c r="SDT2938"/>
      <c r="SDU2938"/>
      <c r="SDV2938"/>
      <c r="SDW2938"/>
      <c r="SDX2938"/>
      <c r="SDY2938"/>
      <c r="SDZ2938"/>
      <c r="SEA2938"/>
      <c r="SEB2938"/>
      <c r="SEC2938"/>
      <c r="SED2938"/>
      <c r="SEE2938"/>
      <c r="SEF2938"/>
      <c r="SEG2938"/>
      <c r="SEH2938"/>
      <c r="SEI2938"/>
      <c r="SEJ2938"/>
      <c r="SEK2938"/>
      <c r="SEL2938"/>
      <c r="SEM2938"/>
      <c r="SEN2938"/>
      <c r="SEO2938"/>
      <c r="SEP2938"/>
      <c r="SEQ2938"/>
      <c r="SER2938"/>
      <c r="SES2938"/>
      <c r="SET2938"/>
      <c r="SEU2938"/>
      <c r="SEV2938"/>
      <c r="SEW2938"/>
      <c r="SEX2938"/>
      <c r="SEY2938"/>
      <c r="SEZ2938"/>
      <c r="SFA2938"/>
      <c r="SFB2938"/>
      <c r="SFC2938"/>
      <c r="SFD2938"/>
      <c r="SFE2938"/>
      <c r="SFF2938"/>
      <c r="SFG2938"/>
      <c r="SFH2938"/>
      <c r="SFI2938"/>
      <c r="SFJ2938"/>
      <c r="SFK2938"/>
      <c r="SFL2938"/>
      <c r="SFM2938"/>
      <c r="SFN2938"/>
      <c r="SFO2938"/>
      <c r="SFP2938"/>
      <c r="SFQ2938"/>
      <c r="SFR2938"/>
      <c r="SFS2938"/>
      <c r="SFT2938"/>
      <c r="SFU2938"/>
      <c r="SFV2938"/>
      <c r="SFW2938"/>
      <c r="SFX2938"/>
      <c r="SFY2938"/>
      <c r="SFZ2938"/>
      <c r="SGA2938"/>
      <c r="SGB2938"/>
      <c r="SGC2938"/>
      <c r="SGD2938"/>
      <c r="SGE2938"/>
      <c r="SGF2938"/>
      <c r="SGG2938"/>
      <c r="SGH2938"/>
      <c r="SGI2938"/>
      <c r="SGJ2938"/>
      <c r="SGK2938"/>
      <c r="SGL2938"/>
      <c r="SGM2938"/>
      <c r="SGN2938"/>
      <c r="SGO2938"/>
      <c r="SGP2938"/>
      <c r="SGQ2938"/>
      <c r="SGR2938"/>
      <c r="SGS2938"/>
      <c r="SGT2938"/>
      <c r="SGU2938"/>
      <c r="SGV2938"/>
      <c r="SGW2938"/>
      <c r="SGX2938"/>
      <c r="SGY2938"/>
      <c r="SGZ2938"/>
      <c r="SHA2938"/>
      <c r="SHB2938"/>
      <c r="SHC2938"/>
      <c r="SHD2938"/>
      <c r="SHE2938"/>
      <c r="SHF2938"/>
      <c r="SHG2938"/>
      <c r="SHH2938"/>
      <c r="SHI2938"/>
      <c r="SHJ2938"/>
      <c r="SHK2938"/>
      <c r="SHL2938"/>
      <c r="SHM2938"/>
      <c r="SHN2938"/>
      <c r="SHO2938"/>
      <c r="SHP2938"/>
      <c r="SHQ2938"/>
      <c r="SHR2938"/>
      <c r="SHS2938"/>
      <c r="SHT2938"/>
      <c r="SHU2938"/>
      <c r="SHV2938"/>
      <c r="SHW2938"/>
      <c r="SHX2938"/>
      <c r="SHY2938"/>
      <c r="SHZ2938"/>
      <c r="SIA2938"/>
      <c r="SIB2938"/>
      <c r="SIC2938"/>
      <c r="SID2938"/>
      <c r="SIE2938"/>
      <c r="SIF2938"/>
      <c r="SIG2938"/>
      <c r="SIH2938"/>
      <c r="SII2938"/>
      <c r="SIJ2938"/>
      <c r="SIK2938"/>
      <c r="SIL2938"/>
      <c r="SIM2938"/>
      <c r="SIN2938"/>
      <c r="SIO2938"/>
      <c r="SIP2938"/>
      <c r="SIQ2938"/>
      <c r="SIR2938"/>
      <c r="SIS2938"/>
      <c r="SIT2938"/>
      <c r="SIU2938"/>
      <c r="SIV2938"/>
      <c r="SIW2938"/>
      <c r="SIX2938"/>
      <c r="SIY2938"/>
      <c r="SIZ2938"/>
      <c r="SJA2938"/>
      <c r="SJB2938"/>
      <c r="SJC2938"/>
      <c r="SJD2938"/>
      <c r="SJE2938"/>
      <c r="SJF2938"/>
      <c r="SJG2938"/>
      <c r="SJH2938"/>
      <c r="SJI2938"/>
      <c r="SJJ2938"/>
      <c r="SJK2938"/>
      <c r="SJL2938"/>
      <c r="SJM2938"/>
      <c r="SJN2938"/>
      <c r="SJO2938"/>
      <c r="SJP2938"/>
      <c r="SJQ2938"/>
      <c r="SJR2938"/>
      <c r="SJS2938"/>
      <c r="SJT2938"/>
      <c r="SJU2938"/>
      <c r="SJV2938"/>
      <c r="SJW2938"/>
      <c r="SJX2938"/>
      <c r="SJY2938"/>
      <c r="SJZ2938"/>
      <c r="SKA2938"/>
      <c r="SKB2938"/>
      <c r="SKC2938"/>
      <c r="SKD2938"/>
      <c r="SKE2938"/>
      <c r="SKF2938"/>
      <c r="SKG2938"/>
      <c r="SKH2938"/>
      <c r="SKI2938"/>
      <c r="SKJ2938"/>
      <c r="SKK2938"/>
      <c r="SKL2938"/>
      <c r="SKM2938"/>
      <c r="SKN2938"/>
      <c r="SKO2938"/>
      <c r="SKP2938"/>
      <c r="SKQ2938"/>
      <c r="SKR2938"/>
      <c r="SKS2938"/>
      <c r="SKT2938"/>
      <c r="SKU2938"/>
      <c r="SKV2938"/>
      <c r="SKW2938"/>
      <c r="SKX2938"/>
      <c r="SKY2938"/>
      <c r="SKZ2938"/>
      <c r="SLA2938"/>
      <c r="SLB2938"/>
      <c r="SLC2938"/>
      <c r="SLD2938"/>
      <c r="SLE2938"/>
      <c r="SLF2938"/>
      <c r="SLG2938"/>
      <c r="SLH2938"/>
      <c r="SLI2938"/>
      <c r="SLJ2938"/>
      <c r="SLK2938"/>
      <c r="SLL2938"/>
      <c r="SLM2938"/>
      <c r="SLN2938"/>
      <c r="SLO2938"/>
      <c r="SLP2938"/>
      <c r="SLQ2938"/>
      <c r="SLR2938"/>
      <c r="SLS2938"/>
      <c r="SLT2938"/>
      <c r="SLU2938"/>
      <c r="SLV2938"/>
      <c r="SLW2938"/>
      <c r="SLX2938"/>
      <c r="SLY2938"/>
      <c r="SLZ2938"/>
      <c r="SMA2938"/>
      <c r="SMB2938"/>
      <c r="SMC2938"/>
      <c r="SMD2938"/>
      <c r="SME2938"/>
      <c r="SMF2938"/>
      <c r="SMG2938"/>
      <c r="SMH2938"/>
      <c r="SMI2938"/>
      <c r="SMJ2938"/>
      <c r="SMK2938"/>
      <c r="SML2938"/>
      <c r="SMM2938"/>
      <c r="SMN2938"/>
      <c r="SMO2938"/>
      <c r="SMP2938"/>
      <c r="SMQ2938"/>
      <c r="SMR2938"/>
      <c r="SMS2938"/>
      <c r="SMT2938"/>
      <c r="SMU2938"/>
      <c r="SMV2938"/>
      <c r="SMW2938"/>
      <c r="SMX2938"/>
      <c r="SMY2938"/>
      <c r="SMZ2938"/>
      <c r="SNA2938"/>
      <c r="SNB2938"/>
      <c r="SNC2938"/>
      <c r="SND2938"/>
      <c r="SNE2938"/>
      <c r="SNF2938"/>
      <c r="SNG2938"/>
      <c r="SNH2938"/>
      <c r="SNI2938"/>
      <c r="SNJ2938"/>
      <c r="SNK2938"/>
      <c r="SNL2938"/>
      <c r="SNM2938"/>
      <c r="SNN2938"/>
      <c r="SNO2938"/>
      <c r="SNP2938"/>
      <c r="SNQ2938"/>
      <c r="SNR2938"/>
      <c r="SNS2938"/>
      <c r="SNT2938"/>
      <c r="SNU2938"/>
      <c r="SNV2938"/>
      <c r="SNW2938"/>
      <c r="SNX2938"/>
      <c r="SNY2938"/>
      <c r="SNZ2938"/>
      <c r="SOA2938"/>
      <c r="SOB2938"/>
      <c r="SOC2938"/>
      <c r="SOD2938"/>
      <c r="SOE2938"/>
      <c r="SOF2938"/>
      <c r="SOG2938"/>
      <c r="SOH2938"/>
      <c r="SOI2938"/>
      <c r="SOJ2938"/>
      <c r="SOK2938"/>
      <c r="SOL2938"/>
      <c r="SOM2938"/>
      <c r="SON2938"/>
      <c r="SOO2938"/>
      <c r="SOP2938"/>
      <c r="SOQ2938"/>
      <c r="SOR2938"/>
      <c r="SOS2938"/>
      <c r="SOT2938"/>
      <c r="SOU2938"/>
      <c r="SOV2938"/>
      <c r="SOW2938"/>
      <c r="SOX2938"/>
      <c r="SOY2938"/>
      <c r="SOZ2938"/>
      <c r="SPA2938"/>
      <c r="SPB2938"/>
      <c r="SPC2938"/>
      <c r="SPD2938"/>
      <c r="SPE2938"/>
      <c r="SPF2938"/>
      <c r="SPG2938"/>
      <c r="SPH2938"/>
      <c r="SPI2938"/>
      <c r="SPJ2938"/>
      <c r="SPK2938"/>
      <c r="SPL2938"/>
      <c r="SPM2938"/>
      <c r="SPN2938"/>
      <c r="SPO2938"/>
      <c r="SPP2938"/>
      <c r="SPQ2938"/>
      <c r="SPR2938"/>
      <c r="SPS2938"/>
      <c r="SPT2938"/>
      <c r="SPU2938"/>
      <c r="SPV2938"/>
      <c r="SPW2938"/>
      <c r="SPX2938"/>
      <c r="SPY2938"/>
      <c r="SPZ2938"/>
      <c r="SQA2938"/>
      <c r="SQB2938"/>
      <c r="SQC2938"/>
      <c r="SQD2938"/>
      <c r="SQE2938"/>
      <c r="SQF2938"/>
      <c r="SQG2938"/>
      <c r="SQH2938"/>
      <c r="SQI2938"/>
      <c r="SQJ2938"/>
      <c r="SQK2938"/>
      <c r="SQL2938"/>
      <c r="SQM2938"/>
      <c r="SQN2938"/>
      <c r="SQO2938"/>
      <c r="SQP2938"/>
      <c r="SQQ2938"/>
      <c r="SQR2938"/>
      <c r="SQS2938"/>
      <c r="SQT2938"/>
      <c r="SQU2938"/>
      <c r="SQV2938"/>
      <c r="SQW2938"/>
      <c r="SQX2938"/>
      <c r="SQY2938"/>
      <c r="SQZ2938"/>
      <c r="SRA2938"/>
      <c r="SRB2938"/>
      <c r="SRC2938"/>
      <c r="SRD2938"/>
      <c r="SRE2938"/>
      <c r="SRF2938"/>
      <c r="SRG2938"/>
      <c r="SRH2938"/>
      <c r="SRI2938"/>
      <c r="SRJ2938"/>
      <c r="SRK2938"/>
      <c r="SRL2938"/>
      <c r="SRM2938"/>
      <c r="SRN2938"/>
      <c r="SRO2938"/>
      <c r="SRP2938"/>
      <c r="SRQ2938"/>
      <c r="SRR2938"/>
      <c r="SRS2938"/>
      <c r="SRT2938"/>
      <c r="SRU2938"/>
      <c r="SRV2938"/>
      <c r="SRW2938"/>
      <c r="SRX2938"/>
      <c r="SRY2938"/>
      <c r="SRZ2938"/>
      <c r="SSA2938"/>
      <c r="SSB2938"/>
      <c r="SSC2938"/>
      <c r="SSD2938"/>
      <c r="SSE2938"/>
      <c r="SSF2938"/>
      <c r="SSG2938"/>
      <c r="SSH2938"/>
      <c r="SSI2938"/>
      <c r="SSJ2938"/>
      <c r="SSK2938"/>
      <c r="SSL2938"/>
      <c r="SSM2938"/>
      <c r="SSN2938"/>
      <c r="SSO2938"/>
      <c r="SSP2938"/>
      <c r="SSQ2938"/>
      <c r="SSR2938"/>
      <c r="SSS2938"/>
      <c r="SST2938"/>
      <c r="SSU2938"/>
      <c r="SSV2938"/>
      <c r="SSW2938"/>
      <c r="SSX2938"/>
      <c r="SSY2938"/>
      <c r="SSZ2938"/>
      <c r="STA2938"/>
      <c r="STB2938"/>
      <c r="STC2938"/>
      <c r="STD2938"/>
      <c r="STE2938"/>
      <c r="STF2938"/>
      <c r="STG2938"/>
      <c r="STH2938"/>
      <c r="STI2938"/>
      <c r="STJ2938"/>
      <c r="STK2938"/>
      <c r="STL2938"/>
      <c r="STM2938"/>
      <c r="STN2938"/>
      <c r="STO2938"/>
      <c r="STP2938"/>
      <c r="STQ2938"/>
      <c r="STR2938"/>
      <c r="STS2938"/>
      <c r="STT2938"/>
      <c r="STU2938"/>
      <c r="STV2938"/>
      <c r="STW2938"/>
      <c r="STX2938"/>
      <c r="STY2938"/>
      <c r="STZ2938"/>
      <c r="SUA2938"/>
      <c r="SUB2938"/>
      <c r="SUC2938"/>
      <c r="SUD2938"/>
      <c r="SUE2938"/>
      <c r="SUF2938"/>
      <c r="SUG2938"/>
      <c r="SUH2938"/>
      <c r="SUI2938"/>
      <c r="SUJ2938"/>
      <c r="SUK2938"/>
      <c r="SUL2938"/>
      <c r="SUM2938"/>
      <c r="SUN2938"/>
      <c r="SUO2938"/>
      <c r="SUP2938"/>
      <c r="SUQ2938"/>
      <c r="SUR2938"/>
      <c r="SUS2938"/>
      <c r="SUT2938"/>
      <c r="SUU2938"/>
      <c r="SUV2938"/>
      <c r="SUW2938"/>
      <c r="SUX2938"/>
      <c r="SUY2938"/>
      <c r="SUZ2938"/>
      <c r="SVA2938"/>
      <c r="SVB2938"/>
      <c r="SVC2938"/>
      <c r="SVD2938"/>
      <c r="SVE2938"/>
      <c r="SVF2938"/>
      <c r="SVG2938"/>
      <c r="SVH2938"/>
      <c r="SVI2938"/>
      <c r="SVJ2938"/>
      <c r="SVK2938"/>
      <c r="SVL2938"/>
      <c r="SVM2938"/>
      <c r="SVN2938"/>
      <c r="SVO2938"/>
      <c r="SVP2938"/>
      <c r="SVQ2938"/>
      <c r="SVR2938"/>
      <c r="SVS2938"/>
      <c r="SVT2938"/>
      <c r="SVU2938"/>
      <c r="SVV2938"/>
      <c r="SVW2938"/>
      <c r="SVX2938"/>
      <c r="SVY2938"/>
      <c r="SVZ2938"/>
      <c r="SWA2938"/>
      <c r="SWB2938"/>
      <c r="SWC2938"/>
      <c r="SWD2938"/>
      <c r="SWE2938"/>
      <c r="SWF2938"/>
      <c r="SWG2938"/>
      <c r="SWH2938"/>
      <c r="SWI2938"/>
      <c r="SWJ2938"/>
      <c r="SWK2938"/>
      <c r="SWL2938"/>
      <c r="SWM2938"/>
      <c r="SWN2938"/>
      <c r="SWO2938"/>
      <c r="SWP2938"/>
      <c r="SWQ2938"/>
      <c r="SWR2938"/>
      <c r="SWS2938"/>
      <c r="SWT2938"/>
      <c r="SWU2938"/>
      <c r="SWV2938"/>
      <c r="SWW2938"/>
      <c r="SWX2938"/>
      <c r="SWY2938"/>
      <c r="SWZ2938"/>
      <c r="SXA2938"/>
      <c r="SXB2938"/>
      <c r="SXC2938"/>
      <c r="SXD2938"/>
      <c r="SXE2938"/>
      <c r="SXF2938"/>
      <c r="SXG2938"/>
      <c r="SXH2938"/>
      <c r="SXI2938"/>
      <c r="SXJ2938"/>
      <c r="SXK2938"/>
      <c r="SXL2938"/>
      <c r="SXM2938"/>
      <c r="SXN2938"/>
      <c r="SXO2938"/>
      <c r="SXP2938"/>
      <c r="SXQ2938"/>
      <c r="SXR2938"/>
      <c r="SXS2938"/>
      <c r="SXT2938"/>
      <c r="SXU2938"/>
      <c r="SXV2938"/>
      <c r="SXW2938"/>
      <c r="SXX2938"/>
      <c r="SXY2938"/>
      <c r="SXZ2938"/>
      <c r="SYA2938"/>
      <c r="SYB2938"/>
      <c r="SYC2938"/>
      <c r="SYD2938"/>
      <c r="SYE2938"/>
      <c r="SYF2938"/>
      <c r="SYG2938"/>
      <c r="SYH2938"/>
      <c r="SYI2938"/>
      <c r="SYJ2938"/>
      <c r="SYK2938"/>
      <c r="SYL2938"/>
      <c r="SYM2938"/>
      <c r="SYN2938"/>
      <c r="SYO2938"/>
      <c r="SYP2938"/>
      <c r="SYQ2938"/>
      <c r="SYR2938"/>
      <c r="SYS2938"/>
      <c r="SYT2938"/>
      <c r="SYU2938"/>
      <c r="SYV2938"/>
      <c r="SYW2938"/>
      <c r="SYX2938"/>
      <c r="SYY2938"/>
      <c r="SYZ2938"/>
      <c r="SZA2938"/>
      <c r="SZB2938"/>
      <c r="SZC2938"/>
      <c r="SZD2938"/>
      <c r="SZE2938"/>
      <c r="SZF2938"/>
      <c r="SZG2938"/>
      <c r="SZH2938"/>
      <c r="SZI2938"/>
      <c r="SZJ2938"/>
      <c r="SZK2938"/>
      <c r="SZL2938"/>
      <c r="SZM2938"/>
      <c r="SZN2938"/>
      <c r="SZO2938"/>
      <c r="SZP2938"/>
      <c r="SZQ2938"/>
      <c r="SZR2938"/>
      <c r="SZS2938"/>
      <c r="SZT2938"/>
      <c r="SZU2938"/>
      <c r="SZV2938"/>
      <c r="SZW2938"/>
      <c r="SZX2938"/>
      <c r="SZY2938"/>
      <c r="SZZ2938"/>
      <c r="TAA2938"/>
      <c r="TAB2938"/>
      <c r="TAC2938"/>
      <c r="TAD2938"/>
      <c r="TAE2938"/>
      <c r="TAF2938"/>
      <c r="TAG2938"/>
      <c r="TAH2938"/>
      <c r="TAI2938"/>
      <c r="TAJ2938"/>
      <c r="TAK2938"/>
      <c r="TAL2938"/>
      <c r="TAM2938"/>
      <c r="TAN2938"/>
      <c r="TAO2938"/>
      <c r="TAP2938"/>
      <c r="TAQ2938"/>
      <c r="TAR2938"/>
      <c r="TAS2938"/>
      <c r="TAT2938"/>
      <c r="TAU2938"/>
      <c r="TAV2938"/>
      <c r="TAW2938"/>
      <c r="TAX2938"/>
      <c r="TAY2938"/>
      <c r="TAZ2938"/>
      <c r="TBA2938"/>
      <c r="TBB2938"/>
      <c r="TBC2938"/>
      <c r="TBD2938"/>
      <c r="TBE2938"/>
      <c r="TBF2938"/>
      <c r="TBG2938"/>
      <c r="TBH2938"/>
      <c r="TBI2938"/>
      <c r="TBJ2938"/>
      <c r="TBK2938"/>
      <c r="TBL2938"/>
      <c r="TBM2938"/>
      <c r="TBN2938"/>
      <c r="TBO2938"/>
      <c r="TBP2938"/>
      <c r="TBQ2938"/>
      <c r="TBR2938"/>
      <c r="TBS2938"/>
      <c r="TBT2938"/>
      <c r="TBU2938"/>
      <c r="TBV2938"/>
      <c r="TBW2938"/>
      <c r="TBX2938"/>
      <c r="TBY2938"/>
      <c r="TBZ2938"/>
      <c r="TCA2938"/>
      <c r="TCB2938"/>
      <c r="TCC2938"/>
      <c r="TCD2938"/>
      <c r="TCE2938"/>
      <c r="TCF2938"/>
      <c r="TCG2938"/>
      <c r="TCH2938"/>
      <c r="TCI2938"/>
      <c r="TCJ2938"/>
      <c r="TCK2938"/>
      <c r="TCL2938"/>
      <c r="TCM2938"/>
      <c r="TCN2938"/>
      <c r="TCO2938"/>
      <c r="TCP2938"/>
      <c r="TCQ2938"/>
      <c r="TCR2938"/>
      <c r="TCS2938"/>
      <c r="TCT2938"/>
      <c r="TCU2938"/>
      <c r="TCV2938"/>
      <c r="TCW2938"/>
      <c r="TCX2938"/>
      <c r="TCY2938"/>
      <c r="TCZ2938"/>
      <c r="TDA2938"/>
      <c r="TDB2938"/>
      <c r="TDC2938"/>
      <c r="TDD2938"/>
      <c r="TDE2938"/>
      <c r="TDF2938"/>
      <c r="TDG2938"/>
      <c r="TDH2938"/>
      <c r="TDI2938"/>
      <c r="TDJ2938"/>
      <c r="TDK2938"/>
      <c r="TDL2938"/>
      <c r="TDM2938"/>
      <c r="TDN2938"/>
      <c r="TDO2938"/>
      <c r="TDP2938"/>
      <c r="TDQ2938"/>
      <c r="TDR2938"/>
      <c r="TDS2938"/>
      <c r="TDT2938"/>
      <c r="TDU2938"/>
      <c r="TDV2938"/>
      <c r="TDW2938"/>
      <c r="TDX2938"/>
      <c r="TDY2938"/>
      <c r="TDZ2938"/>
      <c r="TEA2938"/>
      <c r="TEB2938"/>
      <c r="TEC2938"/>
      <c r="TED2938"/>
      <c r="TEE2938"/>
      <c r="TEF2938"/>
      <c r="TEG2938"/>
      <c r="TEH2938"/>
      <c r="TEI2938"/>
      <c r="TEJ2938"/>
      <c r="TEK2938"/>
      <c r="TEL2938"/>
      <c r="TEM2938"/>
      <c r="TEN2938"/>
      <c r="TEO2938"/>
      <c r="TEP2938"/>
      <c r="TEQ2938"/>
      <c r="TER2938"/>
      <c r="TES2938"/>
      <c r="TET2938"/>
      <c r="TEU2938"/>
      <c r="TEV2938"/>
      <c r="TEW2938"/>
      <c r="TEX2938"/>
      <c r="TEY2938"/>
      <c r="TEZ2938"/>
      <c r="TFA2938"/>
      <c r="TFB2938"/>
      <c r="TFC2938"/>
      <c r="TFD2938"/>
      <c r="TFE2938"/>
      <c r="TFF2938"/>
      <c r="TFG2938"/>
      <c r="TFH2938"/>
      <c r="TFI2938"/>
      <c r="TFJ2938"/>
      <c r="TFK2938"/>
      <c r="TFL2938"/>
      <c r="TFM2938"/>
      <c r="TFN2938"/>
      <c r="TFO2938"/>
      <c r="TFP2938"/>
      <c r="TFQ2938"/>
      <c r="TFR2938"/>
      <c r="TFS2938"/>
      <c r="TFT2938"/>
      <c r="TFU2938"/>
      <c r="TFV2938"/>
      <c r="TFW2938"/>
      <c r="TFX2938"/>
      <c r="TFY2938"/>
      <c r="TFZ2938"/>
      <c r="TGA2938"/>
      <c r="TGB2938"/>
      <c r="TGC2938"/>
      <c r="TGD2938"/>
      <c r="TGE2938"/>
      <c r="TGF2938"/>
      <c r="TGG2938"/>
      <c r="TGH2938"/>
      <c r="TGI2938"/>
      <c r="TGJ2938"/>
      <c r="TGK2938"/>
      <c r="TGL2938"/>
      <c r="TGM2938"/>
      <c r="TGN2938"/>
      <c r="TGO2938"/>
      <c r="TGP2938"/>
      <c r="TGQ2938"/>
      <c r="TGR2938"/>
      <c r="TGS2938"/>
      <c r="TGT2938"/>
      <c r="TGU2938"/>
      <c r="TGV2938"/>
      <c r="TGW2938"/>
      <c r="TGX2938"/>
      <c r="TGY2938"/>
      <c r="TGZ2938"/>
      <c r="THA2938"/>
      <c r="THB2938"/>
      <c r="THC2938"/>
      <c r="THD2938"/>
      <c r="THE2938"/>
      <c r="THF2938"/>
      <c r="THG2938"/>
      <c r="THH2938"/>
      <c r="THI2938"/>
      <c r="THJ2938"/>
      <c r="THK2938"/>
      <c r="THL2938"/>
      <c r="THM2938"/>
      <c r="THN2938"/>
      <c r="THO2938"/>
      <c r="THP2938"/>
      <c r="THQ2938"/>
      <c r="THR2938"/>
      <c r="THS2938"/>
      <c r="THT2938"/>
      <c r="THU2938"/>
      <c r="THV2938"/>
      <c r="THW2938"/>
      <c r="THX2938"/>
      <c r="THY2938"/>
      <c r="THZ2938"/>
      <c r="TIA2938"/>
      <c r="TIB2938"/>
      <c r="TIC2938"/>
      <c r="TID2938"/>
      <c r="TIE2938"/>
      <c r="TIF2938"/>
      <c r="TIG2938"/>
      <c r="TIH2938"/>
      <c r="TII2938"/>
      <c r="TIJ2938"/>
      <c r="TIK2938"/>
      <c r="TIL2938"/>
      <c r="TIM2938"/>
      <c r="TIN2938"/>
      <c r="TIO2938"/>
      <c r="TIP2938"/>
      <c r="TIQ2938"/>
      <c r="TIR2938"/>
      <c r="TIS2938"/>
      <c r="TIT2938"/>
      <c r="TIU2938"/>
      <c r="TIV2938"/>
      <c r="TIW2938"/>
      <c r="TIX2938"/>
      <c r="TIY2938"/>
      <c r="TIZ2938"/>
      <c r="TJA2938"/>
      <c r="TJB2938"/>
      <c r="TJC2938"/>
      <c r="TJD2938"/>
      <c r="TJE2938"/>
      <c r="TJF2938"/>
      <c r="TJG2938"/>
      <c r="TJH2938"/>
      <c r="TJI2938"/>
      <c r="TJJ2938"/>
      <c r="TJK2938"/>
      <c r="TJL2938"/>
      <c r="TJM2938"/>
      <c r="TJN2938"/>
      <c r="TJO2938"/>
      <c r="TJP2938"/>
      <c r="TJQ2938"/>
      <c r="TJR2938"/>
      <c r="TJS2938"/>
      <c r="TJT2938"/>
      <c r="TJU2938"/>
      <c r="TJV2938"/>
      <c r="TJW2938"/>
      <c r="TJX2938"/>
      <c r="TJY2938"/>
      <c r="TJZ2938"/>
      <c r="TKA2938"/>
      <c r="TKB2938"/>
      <c r="TKC2938"/>
      <c r="TKD2938"/>
      <c r="TKE2938"/>
      <c r="TKF2938"/>
      <c r="TKG2938"/>
      <c r="TKH2938"/>
      <c r="TKI2938"/>
      <c r="TKJ2938"/>
      <c r="TKK2938"/>
      <c r="TKL2938"/>
      <c r="TKM2938"/>
      <c r="TKN2938"/>
      <c r="TKO2938"/>
      <c r="TKP2938"/>
      <c r="TKQ2938"/>
      <c r="TKR2938"/>
      <c r="TKS2938"/>
      <c r="TKT2938"/>
      <c r="TKU2938"/>
      <c r="TKV2938"/>
      <c r="TKW2938"/>
      <c r="TKX2938"/>
      <c r="TKY2938"/>
      <c r="TKZ2938"/>
      <c r="TLA2938"/>
      <c r="TLB2938"/>
      <c r="TLC2938"/>
      <c r="TLD2938"/>
      <c r="TLE2938"/>
      <c r="TLF2938"/>
      <c r="TLG2938"/>
      <c r="TLH2938"/>
      <c r="TLI2938"/>
      <c r="TLJ2938"/>
      <c r="TLK2938"/>
      <c r="TLL2938"/>
      <c r="TLM2938"/>
      <c r="TLN2938"/>
      <c r="TLO2938"/>
      <c r="TLP2938"/>
      <c r="TLQ2938"/>
      <c r="TLR2938"/>
      <c r="TLS2938"/>
      <c r="TLT2938"/>
      <c r="TLU2938"/>
      <c r="TLV2938"/>
      <c r="TLW2938"/>
      <c r="TLX2938"/>
      <c r="TLY2938"/>
      <c r="TLZ2938"/>
      <c r="TMA2938"/>
      <c r="TMB2938"/>
      <c r="TMC2938"/>
      <c r="TMD2938"/>
      <c r="TME2938"/>
      <c r="TMF2938"/>
      <c r="TMG2938"/>
      <c r="TMH2938"/>
      <c r="TMI2938"/>
      <c r="TMJ2938"/>
      <c r="TMK2938"/>
      <c r="TML2938"/>
      <c r="TMM2938"/>
      <c r="TMN2938"/>
      <c r="TMO2938"/>
      <c r="TMP2938"/>
      <c r="TMQ2938"/>
      <c r="TMR2938"/>
      <c r="TMS2938"/>
      <c r="TMT2938"/>
      <c r="TMU2938"/>
      <c r="TMV2938"/>
      <c r="TMW2938"/>
      <c r="TMX2938"/>
      <c r="TMY2938"/>
      <c r="TMZ2938"/>
      <c r="TNA2938"/>
      <c r="TNB2938"/>
      <c r="TNC2938"/>
      <c r="TND2938"/>
      <c r="TNE2938"/>
      <c r="TNF2938"/>
      <c r="TNG2938"/>
      <c r="TNH2938"/>
      <c r="TNI2938"/>
      <c r="TNJ2938"/>
      <c r="TNK2938"/>
      <c r="TNL2938"/>
      <c r="TNM2938"/>
      <c r="TNN2938"/>
      <c r="TNO2938"/>
      <c r="TNP2938"/>
      <c r="TNQ2938"/>
      <c r="TNR2938"/>
      <c r="TNS2938"/>
      <c r="TNT2938"/>
      <c r="TNU2938"/>
      <c r="TNV2938"/>
      <c r="TNW2938"/>
      <c r="TNX2938"/>
      <c r="TNY2938"/>
      <c r="TNZ2938"/>
      <c r="TOA2938"/>
      <c r="TOB2938"/>
      <c r="TOC2938"/>
      <c r="TOD2938"/>
      <c r="TOE2938"/>
      <c r="TOF2938"/>
      <c r="TOG2938"/>
      <c r="TOH2938"/>
      <c r="TOI2938"/>
      <c r="TOJ2938"/>
      <c r="TOK2938"/>
      <c r="TOL2938"/>
      <c r="TOM2938"/>
      <c r="TON2938"/>
      <c r="TOO2938"/>
      <c r="TOP2938"/>
      <c r="TOQ2938"/>
      <c r="TOR2938"/>
      <c r="TOS2938"/>
      <c r="TOT2938"/>
      <c r="TOU2938"/>
      <c r="TOV2938"/>
      <c r="TOW2938"/>
      <c r="TOX2938"/>
      <c r="TOY2938"/>
      <c r="TOZ2938"/>
      <c r="TPA2938"/>
      <c r="TPB2938"/>
      <c r="TPC2938"/>
      <c r="TPD2938"/>
      <c r="TPE2938"/>
      <c r="TPF2938"/>
      <c r="TPG2938"/>
      <c r="TPH2938"/>
      <c r="TPI2938"/>
      <c r="TPJ2938"/>
      <c r="TPK2938"/>
      <c r="TPL2938"/>
      <c r="TPM2938"/>
      <c r="TPN2938"/>
      <c r="TPO2938"/>
      <c r="TPP2938"/>
      <c r="TPQ2938"/>
      <c r="TPR2938"/>
      <c r="TPS2938"/>
      <c r="TPT2938"/>
      <c r="TPU2938"/>
      <c r="TPV2938"/>
      <c r="TPW2938"/>
      <c r="TPX2938"/>
      <c r="TPY2938"/>
      <c r="TPZ2938"/>
      <c r="TQA2938"/>
      <c r="TQB2938"/>
      <c r="TQC2938"/>
      <c r="TQD2938"/>
      <c r="TQE2938"/>
      <c r="TQF2938"/>
      <c r="TQG2938"/>
      <c r="TQH2938"/>
      <c r="TQI2938"/>
      <c r="TQJ2938"/>
      <c r="TQK2938"/>
      <c r="TQL2938"/>
      <c r="TQM2938"/>
      <c r="TQN2938"/>
      <c r="TQO2938"/>
      <c r="TQP2938"/>
      <c r="TQQ2938"/>
      <c r="TQR2938"/>
      <c r="TQS2938"/>
      <c r="TQT2938"/>
      <c r="TQU2938"/>
      <c r="TQV2938"/>
      <c r="TQW2938"/>
      <c r="TQX2938"/>
      <c r="TQY2938"/>
      <c r="TQZ2938"/>
      <c r="TRA2938"/>
      <c r="TRB2938"/>
      <c r="TRC2938"/>
      <c r="TRD2938"/>
      <c r="TRE2938"/>
      <c r="TRF2938"/>
      <c r="TRG2938"/>
      <c r="TRH2938"/>
      <c r="TRI2938"/>
      <c r="TRJ2938"/>
      <c r="TRK2938"/>
      <c r="TRL2938"/>
      <c r="TRM2938"/>
      <c r="TRN2938"/>
      <c r="TRO2938"/>
      <c r="TRP2938"/>
      <c r="TRQ2938"/>
      <c r="TRR2938"/>
      <c r="TRS2938"/>
      <c r="TRT2938"/>
      <c r="TRU2938"/>
      <c r="TRV2938"/>
      <c r="TRW2938"/>
      <c r="TRX2938"/>
      <c r="TRY2938"/>
      <c r="TRZ2938"/>
      <c r="TSA2938"/>
      <c r="TSB2938"/>
      <c r="TSC2938"/>
      <c r="TSD2938"/>
      <c r="TSE2938"/>
      <c r="TSF2938"/>
      <c r="TSG2938"/>
      <c r="TSH2938"/>
      <c r="TSI2938"/>
      <c r="TSJ2938"/>
      <c r="TSK2938"/>
      <c r="TSL2938"/>
      <c r="TSM2938"/>
      <c r="TSN2938"/>
      <c r="TSO2938"/>
      <c r="TSP2938"/>
      <c r="TSQ2938"/>
      <c r="TSR2938"/>
      <c r="TSS2938"/>
      <c r="TST2938"/>
      <c r="TSU2938"/>
      <c r="TSV2938"/>
      <c r="TSW2938"/>
      <c r="TSX2938"/>
      <c r="TSY2938"/>
      <c r="TSZ2938"/>
      <c r="TTA2938"/>
      <c r="TTB2938"/>
      <c r="TTC2938"/>
      <c r="TTD2938"/>
      <c r="TTE2938"/>
      <c r="TTF2938"/>
      <c r="TTG2938"/>
      <c r="TTH2938"/>
      <c r="TTI2938"/>
      <c r="TTJ2938"/>
      <c r="TTK2938"/>
      <c r="TTL2938"/>
      <c r="TTM2938"/>
      <c r="TTN2938"/>
      <c r="TTO2938"/>
      <c r="TTP2938"/>
      <c r="TTQ2938"/>
      <c r="TTR2938"/>
      <c r="TTS2938"/>
      <c r="TTT2938"/>
      <c r="TTU2938"/>
      <c r="TTV2938"/>
      <c r="TTW2938"/>
      <c r="TTX2938"/>
      <c r="TTY2938"/>
      <c r="TTZ2938"/>
      <c r="TUA2938"/>
      <c r="TUB2938"/>
      <c r="TUC2938"/>
      <c r="TUD2938"/>
      <c r="TUE2938"/>
      <c r="TUF2938"/>
      <c r="TUG2938"/>
      <c r="TUH2938"/>
      <c r="TUI2938"/>
      <c r="TUJ2938"/>
      <c r="TUK2938"/>
      <c r="TUL2938"/>
      <c r="TUM2938"/>
      <c r="TUN2938"/>
      <c r="TUO2938"/>
      <c r="TUP2938"/>
      <c r="TUQ2938"/>
      <c r="TUR2938"/>
      <c r="TUS2938"/>
      <c r="TUT2938"/>
      <c r="TUU2938"/>
      <c r="TUV2938"/>
      <c r="TUW2938"/>
      <c r="TUX2938"/>
      <c r="TUY2938"/>
      <c r="TUZ2938"/>
      <c r="TVA2938"/>
      <c r="TVB2938"/>
      <c r="TVC2938"/>
      <c r="TVD2938"/>
      <c r="TVE2938"/>
      <c r="TVF2938"/>
      <c r="TVG2938"/>
      <c r="TVH2938"/>
      <c r="TVI2938"/>
      <c r="TVJ2938"/>
      <c r="TVK2938"/>
      <c r="TVL2938"/>
      <c r="TVM2938"/>
      <c r="TVN2938"/>
      <c r="TVO2938"/>
      <c r="TVP2938"/>
      <c r="TVQ2938"/>
      <c r="TVR2938"/>
      <c r="TVS2938"/>
      <c r="TVT2938"/>
      <c r="TVU2938"/>
      <c r="TVV2938"/>
      <c r="TVW2938"/>
      <c r="TVX2938"/>
      <c r="TVY2938"/>
      <c r="TVZ2938"/>
      <c r="TWA2938"/>
      <c r="TWB2938"/>
      <c r="TWC2938"/>
      <c r="TWD2938"/>
      <c r="TWE2938"/>
      <c r="TWF2938"/>
      <c r="TWG2938"/>
      <c r="TWH2938"/>
      <c r="TWI2938"/>
      <c r="TWJ2938"/>
      <c r="TWK2938"/>
      <c r="TWL2938"/>
      <c r="TWM2938"/>
      <c r="TWN2938"/>
      <c r="TWO2938"/>
      <c r="TWP2938"/>
      <c r="TWQ2938"/>
      <c r="TWR2938"/>
      <c r="TWS2938"/>
      <c r="TWT2938"/>
      <c r="TWU2938"/>
      <c r="TWV2938"/>
      <c r="TWW2938"/>
      <c r="TWX2938"/>
      <c r="TWY2938"/>
      <c r="TWZ2938"/>
      <c r="TXA2938"/>
      <c r="TXB2938"/>
      <c r="TXC2938"/>
      <c r="TXD2938"/>
      <c r="TXE2938"/>
      <c r="TXF2938"/>
      <c r="TXG2938"/>
      <c r="TXH2938"/>
      <c r="TXI2938"/>
      <c r="TXJ2938"/>
      <c r="TXK2938"/>
      <c r="TXL2938"/>
      <c r="TXM2938"/>
      <c r="TXN2938"/>
      <c r="TXO2938"/>
      <c r="TXP2938"/>
      <c r="TXQ2938"/>
      <c r="TXR2938"/>
      <c r="TXS2938"/>
      <c r="TXT2938"/>
      <c r="TXU2938"/>
      <c r="TXV2938"/>
      <c r="TXW2938"/>
      <c r="TXX2938"/>
      <c r="TXY2938"/>
      <c r="TXZ2938"/>
      <c r="TYA2938"/>
      <c r="TYB2938"/>
      <c r="TYC2938"/>
      <c r="TYD2938"/>
      <c r="TYE2938"/>
      <c r="TYF2938"/>
      <c r="TYG2938"/>
      <c r="TYH2938"/>
      <c r="TYI2938"/>
      <c r="TYJ2938"/>
      <c r="TYK2938"/>
      <c r="TYL2938"/>
      <c r="TYM2938"/>
      <c r="TYN2938"/>
      <c r="TYO2938"/>
      <c r="TYP2938"/>
      <c r="TYQ2938"/>
      <c r="TYR2938"/>
      <c r="TYS2938"/>
      <c r="TYT2938"/>
      <c r="TYU2938"/>
      <c r="TYV2938"/>
      <c r="TYW2938"/>
      <c r="TYX2938"/>
      <c r="TYY2938"/>
      <c r="TYZ2938"/>
      <c r="TZA2938"/>
      <c r="TZB2938"/>
      <c r="TZC2938"/>
      <c r="TZD2938"/>
      <c r="TZE2938"/>
      <c r="TZF2938"/>
      <c r="TZG2938"/>
      <c r="TZH2938"/>
      <c r="TZI2938"/>
      <c r="TZJ2938"/>
      <c r="TZK2938"/>
      <c r="TZL2938"/>
      <c r="TZM2938"/>
      <c r="TZN2938"/>
      <c r="TZO2938"/>
      <c r="TZP2938"/>
      <c r="TZQ2938"/>
      <c r="TZR2938"/>
      <c r="TZS2938"/>
      <c r="TZT2938"/>
      <c r="TZU2938"/>
      <c r="TZV2938"/>
      <c r="TZW2938"/>
      <c r="TZX2938"/>
      <c r="TZY2938"/>
      <c r="TZZ2938"/>
      <c r="UAA2938"/>
      <c r="UAB2938"/>
      <c r="UAC2938"/>
      <c r="UAD2938"/>
      <c r="UAE2938"/>
      <c r="UAF2938"/>
      <c r="UAG2938"/>
      <c r="UAH2938"/>
      <c r="UAI2938"/>
      <c r="UAJ2938"/>
      <c r="UAK2938"/>
      <c r="UAL2938"/>
      <c r="UAM2938"/>
      <c r="UAN2938"/>
      <c r="UAO2938"/>
      <c r="UAP2938"/>
      <c r="UAQ2938"/>
      <c r="UAR2938"/>
      <c r="UAS2938"/>
      <c r="UAT2938"/>
      <c r="UAU2938"/>
      <c r="UAV2938"/>
      <c r="UAW2938"/>
      <c r="UAX2938"/>
      <c r="UAY2938"/>
      <c r="UAZ2938"/>
      <c r="UBA2938"/>
      <c r="UBB2938"/>
      <c r="UBC2938"/>
      <c r="UBD2938"/>
      <c r="UBE2938"/>
      <c r="UBF2938"/>
      <c r="UBG2938"/>
      <c r="UBH2938"/>
      <c r="UBI2938"/>
      <c r="UBJ2938"/>
      <c r="UBK2938"/>
      <c r="UBL2938"/>
      <c r="UBM2938"/>
      <c r="UBN2938"/>
      <c r="UBO2938"/>
      <c r="UBP2938"/>
      <c r="UBQ2938"/>
      <c r="UBR2938"/>
      <c r="UBS2938"/>
      <c r="UBT2938"/>
      <c r="UBU2938"/>
      <c r="UBV2938"/>
      <c r="UBW2938"/>
      <c r="UBX2938"/>
      <c r="UBY2938"/>
      <c r="UBZ2938"/>
      <c r="UCA2938"/>
      <c r="UCB2938"/>
      <c r="UCC2938"/>
      <c r="UCD2938"/>
      <c r="UCE2938"/>
      <c r="UCF2938"/>
      <c r="UCG2938"/>
      <c r="UCH2938"/>
      <c r="UCI2938"/>
      <c r="UCJ2938"/>
      <c r="UCK2938"/>
      <c r="UCL2938"/>
      <c r="UCM2938"/>
      <c r="UCN2938"/>
      <c r="UCO2938"/>
      <c r="UCP2938"/>
      <c r="UCQ2938"/>
      <c r="UCR2938"/>
      <c r="UCS2938"/>
      <c r="UCT2938"/>
      <c r="UCU2938"/>
      <c r="UCV2938"/>
      <c r="UCW2938"/>
      <c r="UCX2938"/>
      <c r="UCY2938"/>
      <c r="UCZ2938"/>
      <c r="UDA2938"/>
      <c r="UDB2938"/>
      <c r="UDC2938"/>
      <c r="UDD2938"/>
      <c r="UDE2938"/>
      <c r="UDF2938"/>
      <c r="UDG2938"/>
      <c r="UDH2938"/>
      <c r="UDI2938"/>
      <c r="UDJ2938"/>
      <c r="UDK2938"/>
      <c r="UDL2938"/>
      <c r="UDM2938"/>
      <c r="UDN2938"/>
      <c r="UDO2938"/>
      <c r="UDP2938"/>
      <c r="UDQ2938"/>
      <c r="UDR2938"/>
      <c r="UDS2938"/>
      <c r="UDT2938"/>
      <c r="UDU2938"/>
      <c r="UDV2938"/>
      <c r="UDW2938"/>
      <c r="UDX2938"/>
      <c r="UDY2938"/>
      <c r="UDZ2938"/>
      <c r="UEA2938"/>
      <c r="UEB2938"/>
      <c r="UEC2938"/>
      <c r="UED2938"/>
      <c r="UEE2938"/>
      <c r="UEF2938"/>
      <c r="UEG2938"/>
      <c r="UEH2938"/>
      <c r="UEI2938"/>
      <c r="UEJ2938"/>
      <c r="UEK2938"/>
      <c r="UEL2938"/>
      <c r="UEM2938"/>
      <c r="UEN2938"/>
      <c r="UEO2938"/>
      <c r="UEP2938"/>
      <c r="UEQ2938"/>
      <c r="UER2938"/>
      <c r="UES2938"/>
      <c r="UET2938"/>
      <c r="UEU2938"/>
      <c r="UEV2938"/>
      <c r="UEW2938"/>
      <c r="UEX2938"/>
      <c r="UEY2938"/>
      <c r="UEZ2938"/>
      <c r="UFA2938"/>
      <c r="UFB2938"/>
      <c r="UFC2938"/>
      <c r="UFD2938"/>
      <c r="UFE2938"/>
      <c r="UFF2938"/>
      <c r="UFG2938"/>
      <c r="UFH2938"/>
      <c r="UFI2938"/>
      <c r="UFJ2938"/>
      <c r="UFK2938"/>
      <c r="UFL2938"/>
      <c r="UFM2938"/>
      <c r="UFN2938"/>
      <c r="UFO2938"/>
      <c r="UFP2938"/>
      <c r="UFQ2938"/>
      <c r="UFR2938"/>
      <c r="UFS2938"/>
      <c r="UFT2938"/>
      <c r="UFU2938"/>
      <c r="UFV2938"/>
      <c r="UFW2938"/>
      <c r="UFX2938"/>
      <c r="UFY2938"/>
      <c r="UFZ2938"/>
      <c r="UGA2938"/>
      <c r="UGB2938"/>
      <c r="UGC2938"/>
      <c r="UGD2938"/>
      <c r="UGE2938"/>
      <c r="UGF2938"/>
      <c r="UGG2938"/>
      <c r="UGH2938"/>
      <c r="UGI2938"/>
      <c r="UGJ2938"/>
      <c r="UGK2938"/>
      <c r="UGL2938"/>
      <c r="UGM2938"/>
      <c r="UGN2938"/>
      <c r="UGO2938"/>
      <c r="UGP2938"/>
      <c r="UGQ2938"/>
      <c r="UGR2938"/>
      <c r="UGS2938"/>
      <c r="UGT2938"/>
      <c r="UGU2938"/>
      <c r="UGV2938"/>
      <c r="UGW2938"/>
      <c r="UGX2938"/>
      <c r="UGY2938"/>
      <c r="UGZ2938"/>
      <c r="UHA2938"/>
      <c r="UHB2938"/>
      <c r="UHC2938"/>
      <c r="UHD2938"/>
      <c r="UHE2938"/>
      <c r="UHF2938"/>
      <c r="UHG2938"/>
      <c r="UHH2938"/>
      <c r="UHI2938"/>
      <c r="UHJ2938"/>
      <c r="UHK2938"/>
      <c r="UHL2938"/>
      <c r="UHM2938"/>
      <c r="UHN2938"/>
      <c r="UHO2938"/>
      <c r="UHP2938"/>
      <c r="UHQ2938"/>
      <c r="UHR2938"/>
      <c r="UHS2938"/>
      <c r="UHT2938"/>
      <c r="UHU2938"/>
      <c r="UHV2938"/>
      <c r="UHW2938"/>
      <c r="UHX2938"/>
      <c r="UHY2938"/>
      <c r="UHZ2938"/>
      <c r="UIA2938"/>
      <c r="UIB2938"/>
      <c r="UIC2938"/>
      <c r="UID2938"/>
      <c r="UIE2938"/>
      <c r="UIF2938"/>
      <c r="UIG2938"/>
      <c r="UIH2938"/>
      <c r="UII2938"/>
      <c r="UIJ2938"/>
      <c r="UIK2938"/>
      <c r="UIL2938"/>
      <c r="UIM2938"/>
      <c r="UIN2938"/>
      <c r="UIO2938"/>
      <c r="UIP2938"/>
      <c r="UIQ2938"/>
      <c r="UIR2938"/>
      <c r="UIS2938"/>
      <c r="UIT2938"/>
      <c r="UIU2938"/>
      <c r="UIV2938"/>
      <c r="UIW2938"/>
      <c r="UIX2938"/>
      <c r="UIY2938"/>
      <c r="UIZ2938"/>
      <c r="UJA2938"/>
      <c r="UJB2938"/>
      <c r="UJC2938"/>
      <c r="UJD2938"/>
      <c r="UJE2938"/>
      <c r="UJF2938"/>
      <c r="UJG2938"/>
      <c r="UJH2938"/>
      <c r="UJI2938"/>
      <c r="UJJ2938"/>
      <c r="UJK2938"/>
      <c r="UJL2938"/>
      <c r="UJM2938"/>
      <c r="UJN2938"/>
      <c r="UJO2938"/>
      <c r="UJP2938"/>
      <c r="UJQ2938"/>
      <c r="UJR2938"/>
      <c r="UJS2938"/>
      <c r="UJT2938"/>
      <c r="UJU2938"/>
      <c r="UJV2938"/>
      <c r="UJW2938"/>
      <c r="UJX2938"/>
      <c r="UJY2938"/>
      <c r="UJZ2938"/>
      <c r="UKA2938"/>
      <c r="UKB2938"/>
      <c r="UKC2938"/>
      <c r="UKD2938"/>
      <c r="UKE2938"/>
      <c r="UKF2938"/>
      <c r="UKG2938"/>
      <c r="UKH2938"/>
      <c r="UKI2938"/>
      <c r="UKJ2938"/>
      <c r="UKK2938"/>
      <c r="UKL2938"/>
      <c r="UKM2938"/>
      <c r="UKN2938"/>
      <c r="UKO2938"/>
      <c r="UKP2938"/>
      <c r="UKQ2938"/>
      <c r="UKR2938"/>
      <c r="UKS2938"/>
      <c r="UKT2938"/>
      <c r="UKU2938"/>
      <c r="UKV2938"/>
      <c r="UKW2938"/>
      <c r="UKX2938"/>
      <c r="UKY2938"/>
      <c r="UKZ2938"/>
      <c r="ULA2938"/>
      <c r="ULB2938"/>
      <c r="ULC2938"/>
      <c r="ULD2938"/>
      <c r="ULE2938"/>
      <c r="ULF2938"/>
      <c r="ULG2938"/>
      <c r="ULH2938"/>
      <c r="ULI2938"/>
      <c r="ULJ2938"/>
      <c r="ULK2938"/>
      <c r="ULL2938"/>
      <c r="ULM2938"/>
      <c r="ULN2938"/>
      <c r="ULO2938"/>
      <c r="ULP2938"/>
      <c r="ULQ2938"/>
      <c r="ULR2938"/>
      <c r="ULS2938"/>
      <c r="ULT2938"/>
      <c r="ULU2938"/>
      <c r="ULV2938"/>
      <c r="ULW2938"/>
      <c r="ULX2938"/>
      <c r="ULY2938"/>
      <c r="ULZ2938"/>
      <c r="UMA2938"/>
      <c r="UMB2938"/>
      <c r="UMC2938"/>
      <c r="UMD2938"/>
      <c r="UME2938"/>
      <c r="UMF2938"/>
      <c r="UMG2938"/>
      <c r="UMH2938"/>
      <c r="UMI2938"/>
      <c r="UMJ2938"/>
      <c r="UMK2938"/>
      <c r="UML2938"/>
      <c r="UMM2938"/>
      <c r="UMN2938"/>
      <c r="UMO2938"/>
      <c r="UMP2938"/>
      <c r="UMQ2938"/>
      <c r="UMR2938"/>
      <c r="UMS2938"/>
      <c r="UMT2938"/>
      <c r="UMU2938"/>
      <c r="UMV2938"/>
      <c r="UMW2938"/>
      <c r="UMX2938"/>
      <c r="UMY2938"/>
      <c r="UMZ2938"/>
      <c r="UNA2938"/>
      <c r="UNB2938"/>
      <c r="UNC2938"/>
      <c r="UND2938"/>
      <c r="UNE2938"/>
      <c r="UNF2938"/>
      <c r="UNG2938"/>
      <c r="UNH2938"/>
      <c r="UNI2938"/>
      <c r="UNJ2938"/>
      <c r="UNK2938"/>
      <c r="UNL2938"/>
      <c r="UNM2938"/>
      <c r="UNN2938"/>
      <c r="UNO2938"/>
      <c r="UNP2938"/>
      <c r="UNQ2938"/>
      <c r="UNR2938"/>
      <c r="UNS2938"/>
      <c r="UNT2938"/>
      <c r="UNU2938"/>
      <c r="UNV2938"/>
      <c r="UNW2938"/>
      <c r="UNX2938"/>
      <c r="UNY2938"/>
      <c r="UNZ2938"/>
      <c r="UOA2938"/>
      <c r="UOB2938"/>
      <c r="UOC2938"/>
      <c r="UOD2938"/>
      <c r="UOE2938"/>
      <c r="UOF2938"/>
      <c r="UOG2938"/>
      <c r="UOH2938"/>
      <c r="UOI2938"/>
      <c r="UOJ2938"/>
      <c r="UOK2938"/>
      <c r="UOL2938"/>
      <c r="UOM2938"/>
      <c r="UON2938"/>
      <c r="UOO2938"/>
      <c r="UOP2938"/>
      <c r="UOQ2938"/>
      <c r="UOR2938"/>
      <c r="UOS2938"/>
      <c r="UOT2938"/>
      <c r="UOU2938"/>
      <c r="UOV2938"/>
      <c r="UOW2938"/>
      <c r="UOX2938"/>
      <c r="UOY2938"/>
      <c r="UOZ2938"/>
      <c r="UPA2938"/>
      <c r="UPB2938"/>
      <c r="UPC2938"/>
      <c r="UPD2938"/>
      <c r="UPE2938"/>
      <c r="UPF2938"/>
      <c r="UPG2938"/>
      <c r="UPH2938"/>
      <c r="UPI2938"/>
      <c r="UPJ2938"/>
      <c r="UPK2938"/>
      <c r="UPL2938"/>
      <c r="UPM2938"/>
      <c r="UPN2938"/>
      <c r="UPO2938"/>
      <c r="UPP2938"/>
      <c r="UPQ2938"/>
      <c r="UPR2938"/>
      <c r="UPS2938"/>
      <c r="UPT2938"/>
      <c r="UPU2938"/>
      <c r="UPV2938"/>
      <c r="UPW2938"/>
      <c r="UPX2938"/>
      <c r="UPY2938"/>
      <c r="UPZ2938"/>
      <c r="UQA2938"/>
      <c r="UQB2938"/>
      <c r="UQC2938"/>
      <c r="UQD2938"/>
      <c r="UQE2938"/>
      <c r="UQF2938"/>
      <c r="UQG2938"/>
      <c r="UQH2938"/>
      <c r="UQI2938"/>
      <c r="UQJ2938"/>
      <c r="UQK2938"/>
      <c r="UQL2938"/>
      <c r="UQM2938"/>
      <c r="UQN2938"/>
      <c r="UQO2938"/>
      <c r="UQP2938"/>
      <c r="UQQ2938"/>
      <c r="UQR2938"/>
      <c r="UQS2938"/>
      <c r="UQT2938"/>
      <c r="UQU2938"/>
      <c r="UQV2938"/>
      <c r="UQW2938"/>
      <c r="UQX2938"/>
      <c r="UQY2938"/>
      <c r="UQZ2938"/>
      <c r="URA2938"/>
      <c r="URB2938"/>
      <c r="URC2938"/>
      <c r="URD2938"/>
      <c r="URE2938"/>
      <c r="URF2938"/>
      <c r="URG2938"/>
      <c r="URH2938"/>
      <c r="URI2938"/>
      <c r="URJ2938"/>
      <c r="URK2938"/>
      <c r="URL2938"/>
      <c r="URM2938"/>
      <c r="URN2938"/>
      <c r="URO2938"/>
      <c r="URP2938"/>
      <c r="URQ2938"/>
      <c r="URR2938"/>
      <c r="URS2938"/>
      <c r="URT2938"/>
      <c r="URU2938"/>
      <c r="URV2938"/>
      <c r="URW2938"/>
      <c r="URX2938"/>
      <c r="URY2938"/>
      <c r="URZ2938"/>
      <c r="USA2938"/>
      <c r="USB2938"/>
      <c r="USC2938"/>
      <c r="USD2938"/>
      <c r="USE2938"/>
      <c r="USF2938"/>
      <c r="USG2938"/>
      <c r="USH2938"/>
      <c r="USI2938"/>
      <c r="USJ2938"/>
      <c r="USK2938"/>
      <c r="USL2938"/>
      <c r="USM2938"/>
      <c r="USN2938"/>
      <c r="USO2938"/>
      <c r="USP2938"/>
      <c r="USQ2938"/>
      <c r="USR2938"/>
      <c r="USS2938"/>
      <c r="UST2938"/>
      <c r="USU2938"/>
      <c r="USV2938"/>
      <c r="USW2938"/>
      <c r="USX2938"/>
      <c r="USY2938"/>
      <c r="USZ2938"/>
      <c r="UTA2938"/>
      <c r="UTB2938"/>
      <c r="UTC2938"/>
      <c r="UTD2938"/>
      <c r="UTE2938"/>
      <c r="UTF2938"/>
      <c r="UTG2938"/>
      <c r="UTH2938"/>
      <c r="UTI2938"/>
      <c r="UTJ2938"/>
      <c r="UTK2938"/>
      <c r="UTL2938"/>
      <c r="UTM2938"/>
      <c r="UTN2938"/>
      <c r="UTO2938"/>
      <c r="UTP2938"/>
      <c r="UTQ2938"/>
      <c r="UTR2938"/>
      <c r="UTS2938"/>
      <c r="UTT2938"/>
      <c r="UTU2938"/>
      <c r="UTV2938"/>
      <c r="UTW2938"/>
      <c r="UTX2938"/>
      <c r="UTY2938"/>
      <c r="UTZ2938"/>
      <c r="UUA2938"/>
      <c r="UUB2938"/>
      <c r="UUC2938"/>
      <c r="UUD2938"/>
      <c r="UUE2938"/>
      <c r="UUF2938"/>
      <c r="UUG2938"/>
      <c r="UUH2938"/>
      <c r="UUI2938"/>
      <c r="UUJ2938"/>
      <c r="UUK2938"/>
      <c r="UUL2938"/>
      <c r="UUM2938"/>
      <c r="UUN2938"/>
      <c r="UUO2938"/>
      <c r="UUP2938"/>
      <c r="UUQ2938"/>
      <c r="UUR2938"/>
      <c r="UUS2938"/>
      <c r="UUT2938"/>
      <c r="UUU2938"/>
      <c r="UUV2938"/>
      <c r="UUW2938"/>
      <c r="UUX2938"/>
      <c r="UUY2938"/>
      <c r="UUZ2938"/>
      <c r="UVA2938"/>
      <c r="UVB2938"/>
      <c r="UVC2938"/>
      <c r="UVD2938"/>
      <c r="UVE2938"/>
      <c r="UVF2938"/>
      <c r="UVG2938"/>
      <c r="UVH2938"/>
      <c r="UVI2938"/>
      <c r="UVJ2938"/>
      <c r="UVK2938"/>
      <c r="UVL2938"/>
      <c r="UVM2938"/>
      <c r="UVN2938"/>
      <c r="UVO2938"/>
      <c r="UVP2938"/>
      <c r="UVQ2938"/>
      <c r="UVR2938"/>
      <c r="UVS2938"/>
      <c r="UVT2938"/>
      <c r="UVU2938"/>
      <c r="UVV2938"/>
      <c r="UVW2938"/>
      <c r="UVX2938"/>
      <c r="UVY2938"/>
      <c r="UVZ2938"/>
      <c r="UWA2938"/>
      <c r="UWB2938"/>
      <c r="UWC2938"/>
      <c r="UWD2938"/>
      <c r="UWE2938"/>
      <c r="UWF2938"/>
      <c r="UWG2938"/>
      <c r="UWH2938"/>
      <c r="UWI2938"/>
      <c r="UWJ2938"/>
      <c r="UWK2938"/>
      <c r="UWL2938"/>
      <c r="UWM2938"/>
      <c r="UWN2938"/>
      <c r="UWO2938"/>
      <c r="UWP2938"/>
      <c r="UWQ2938"/>
      <c r="UWR2938"/>
      <c r="UWS2938"/>
      <c r="UWT2938"/>
      <c r="UWU2938"/>
      <c r="UWV2938"/>
      <c r="UWW2938"/>
      <c r="UWX2938"/>
      <c r="UWY2938"/>
      <c r="UWZ2938"/>
      <c r="UXA2938"/>
      <c r="UXB2938"/>
      <c r="UXC2938"/>
      <c r="UXD2938"/>
      <c r="UXE2938"/>
      <c r="UXF2938"/>
      <c r="UXG2938"/>
      <c r="UXH2938"/>
      <c r="UXI2938"/>
      <c r="UXJ2938"/>
      <c r="UXK2938"/>
      <c r="UXL2938"/>
      <c r="UXM2938"/>
      <c r="UXN2938"/>
      <c r="UXO2938"/>
      <c r="UXP2938"/>
      <c r="UXQ2938"/>
      <c r="UXR2938"/>
      <c r="UXS2938"/>
      <c r="UXT2938"/>
      <c r="UXU2938"/>
      <c r="UXV2938"/>
      <c r="UXW2938"/>
      <c r="UXX2938"/>
      <c r="UXY2938"/>
      <c r="UXZ2938"/>
      <c r="UYA2938"/>
      <c r="UYB2938"/>
      <c r="UYC2938"/>
      <c r="UYD2938"/>
      <c r="UYE2938"/>
      <c r="UYF2938"/>
      <c r="UYG2938"/>
      <c r="UYH2938"/>
      <c r="UYI2938"/>
      <c r="UYJ2938"/>
      <c r="UYK2938"/>
      <c r="UYL2938"/>
      <c r="UYM2938"/>
      <c r="UYN2938"/>
      <c r="UYO2938"/>
      <c r="UYP2938"/>
      <c r="UYQ2938"/>
      <c r="UYR2938"/>
      <c r="UYS2938"/>
      <c r="UYT2938"/>
      <c r="UYU2938"/>
      <c r="UYV2938"/>
      <c r="UYW2938"/>
      <c r="UYX2938"/>
      <c r="UYY2938"/>
      <c r="UYZ2938"/>
      <c r="UZA2938"/>
      <c r="UZB2938"/>
      <c r="UZC2938"/>
      <c r="UZD2938"/>
      <c r="UZE2938"/>
      <c r="UZF2938"/>
      <c r="UZG2938"/>
      <c r="UZH2938"/>
      <c r="UZI2938"/>
      <c r="UZJ2938"/>
      <c r="UZK2938"/>
      <c r="UZL2938"/>
      <c r="UZM2938"/>
      <c r="UZN2938"/>
      <c r="UZO2938"/>
      <c r="UZP2938"/>
      <c r="UZQ2938"/>
      <c r="UZR2938"/>
      <c r="UZS2938"/>
      <c r="UZT2938"/>
      <c r="UZU2938"/>
      <c r="UZV2938"/>
      <c r="UZW2938"/>
      <c r="UZX2938"/>
      <c r="UZY2938"/>
      <c r="UZZ2938"/>
      <c r="VAA2938"/>
      <c r="VAB2938"/>
      <c r="VAC2938"/>
      <c r="VAD2938"/>
      <c r="VAE2938"/>
      <c r="VAF2938"/>
      <c r="VAG2938"/>
      <c r="VAH2938"/>
      <c r="VAI2938"/>
      <c r="VAJ2938"/>
      <c r="VAK2938"/>
      <c r="VAL2938"/>
      <c r="VAM2938"/>
      <c r="VAN2938"/>
      <c r="VAO2938"/>
      <c r="VAP2938"/>
      <c r="VAQ2938"/>
      <c r="VAR2938"/>
      <c r="VAS2938"/>
      <c r="VAT2938"/>
      <c r="VAU2938"/>
      <c r="VAV2938"/>
      <c r="VAW2938"/>
      <c r="VAX2938"/>
      <c r="VAY2938"/>
      <c r="VAZ2938"/>
      <c r="VBA2938"/>
      <c r="VBB2938"/>
      <c r="VBC2938"/>
      <c r="VBD2938"/>
      <c r="VBE2938"/>
      <c r="VBF2938"/>
      <c r="VBG2938"/>
      <c r="VBH2938"/>
      <c r="VBI2938"/>
      <c r="VBJ2938"/>
      <c r="VBK2938"/>
      <c r="VBL2938"/>
      <c r="VBM2938"/>
      <c r="VBN2938"/>
      <c r="VBO2938"/>
      <c r="VBP2938"/>
      <c r="VBQ2938"/>
      <c r="VBR2938"/>
      <c r="VBS2938"/>
      <c r="VBT2938"/>
      <c r="VBU2938"/>
      <c r="VBV2938"/>
      <c r="VBW2938"/>
      <c r="VBX2938"/>
      <c r="VBY2938"/>
      <c r="VBZ2938"/>
      <c r="VCA2938"/>
      <c r="VCB2938"/>
      <c r="VCC2938"/>
      <c r="VCD2938"/>
      <c r="VCE2938"/>
      <c r="VCF2938"/>
      <c r="VCG2938"/>
      <c r="VCH2938"/>
      <c r="VCI2938"/>
      <c r="VCJ2938"/>
      <c r="VCK2938"/>
      <c r="VCL2938"/>
      <c r="VCM2938"/>
      <c r="VCN2938"/>
      <c r="VCO2938"/>
      <c r="VCP2938"/>
      <c r="VCQ2938"/>
      <c r="VCR2938"/>
      <c r="VCS2938"/>
      <c r="VCT2938"/>
      <c r="VCU2938"/>
      <c r="VCV2938"/>
      <c r="VCW2938"/>
      <c r="VCX2938"/>
      <c r="VCY2938"/>
      <c r="VCZ2938"/>
      <c r="VDA2938"/>
      <c r="VDB2938"/>
      <c r="VDC2938"/>
      <c r="VDD2938"/>
      <c r="VDE2938"/>
      <c r="VDF2938"/>
      <c r="VDG2938"/>
      <c r="VDH2938"/>
      <c r="VDI2938"/>
      <c r="VDJ2938"/>
      <c r="VDK2938"/>
      <c r="VDL2938"/>
      <c r="VDM2938"/>
      <c r="VDN2938"/>
      <c r="VDO2938"/>
      <c r="VDP2938"/>
      <c r="VDQ2938"/>
      <c r="VDR2938"/>
      <c r="VDS2938"/>
      <c r="VDT2938"/>
      <c r="VDU2938"/>
      <c r="VDV2938"/>
      <c r="VDW2938"/>
      <c r="VDX2938"/>
      <c r="VDY2938"/>
      <c r="VDZ2938"/>
      <c r="VEA2938"/>
      <c r="VEB2938"/>
      <c r="VEC2938"/>
      <c r="VED2938"/>
      <c r="VEE2938"/>
      <c r="VEF2938"/>
      <c r="VEG2938"/>
      <c r="VEH2938"/>
      <c r="VEI2938"/>
      <c r="VEJ2938"/>
      <c r="VEK2938"/>
      <c r="VEL2938"/>
      <c r="VEM2938"/>
      <c r="VEN2938"/>
      <c r="VEO2938"/>
      <c r="VEP2938"/>
      <c r="VEQ2938"/>
      <c r="VER2938"/>
      <c r="VES2938"/>
      <c r="VET2938"/>
      <c r="VEU2938"/>
      <c r="VEV2938"/>
      <c r="VEW2938"/>
      <c r="VEX2938"/>
      <c r="VEY2938"/>
      <c r="VEZ2938"/>
      <c r="VFA2938"/>
      <c r="VFB2938"/>
      <c r="VFC2938"/>
      <c r="VFD2938"/>
      <c r="VFE2938"/>
      <c r="VFF2938"/>
      <c r="VFG2938"/>
      <c r="VFH2938"/>
      <c r="VFI2938"/>
      <c r="VFJ2938"/>
      <c r="VFK2938"/>
      <c r="VFL2938"/>
      <c r="VFM2938"/>
      <c r="VFN2938"/>
      <c r="VFO2938"/>
      <c r="VFP2938"/>
      <c r="VFQ2938"/>
      <c r="VFR2938"/>
      <c r="VFS2938"/>
      <c r="VFT2938"/>
      <c r="VFU2938"/>
      <c r="VFV2938"/>
      <c r="VFW2938"/>
      <c r="VFX2938"/>
      <c r="VFY2938"/>
      <c r="VFZ2938"/>
      <c r="VGA2938"/>
      <c r="VGB2938"/>
      <c r="VGC2938"/>
      <c r="VGD2938"/>
      <c r="VGE2938"/>
      <c r="VGF2938"/>
      <c r="VGG2938"/>
      <c r="VGH2938"/>
      <c r="VGI2938"/>
      <c r="VGJ2938"/>
      <c r="VGK2938"/>
      <c r="VGL2938"/>
      <c r="VGM2938"/>
      <c r="VGN2938"/>
      <c r="VGO2938"/>
      <c r="VGP2938"/>
      <c r="VGQ2938"/>
      <c r="VGR2938"/>
      <c r="VGS2938"/>
      <c r="VGT2938"/>
      <c r="VGU2938"/>
      <c r="VGV2938"/>
      <c r="VGW2938"/>
      <c r="VGX2938"/>
      <c r="VGY2938"/>
      <c r="VGZ2938"/>
      <c r="VHA2938"/>
      <c r="VHB2938"/>
      <c r="VHC2938"/>
      <c r="VHD2938"/>
      <c r="VHE2938"/>
      <c r="VHF2938"/>
      <c r="VHG2938"/>
      <c r="VHH2938"/>
      <c r="VHI2938"/>
      <c r="VHJ2938"/>
      <c r="VHK2938"/>
      <c r="VHL2938"/>
      <c r="VHM2938"/>
      <c r="VHN2938"/>
      <c r="VHO2938"/>
      <c r="VHP2938"/>
      <c r="VHQ2938"/>
      <c r="VHR2938"/>
      <c r="VHS2938"/>
      <c r="VHT2938"/>
      <c r="VHU2938"/>
      <c r="VHV2938"/>
      <c r="VHW2938"/>
      <c r="VHX2938"/>
      <c r="VHY2938"/>
      <c r="VHZ2938"/>
      <c r="VIA2938"/>
      <c r="VIB2938"/>
      <c r="VIC2938"/>
      <c r="VID2938"/>
      <c r="VIE2938"/>
      <c r="VIF2938"/>
      <c r="VIG2938"/>
      <c r="VIH2938"/>
      <c r="VII2938"/>
      <c r="VIJ2938"/>
      <c r="VIK2938"/>
      <c r="VIL2938"/>
      <c r="VIM2938"/>
      <c r="VIN2938"/>
      <c r="VIO2938"/>
      <c r="VIP2938"/>
      <c r="VIQ2938"/>
      <c r="VIR2938"/>
      <c r="VIS2938"/>
      <c r="VIT2938"/>
      <c r="VIU2938"/>
      <c r="VIV2938"/>
      <c r="VIW2938"/>
      <c r="VIX2938"/>
      <c r="VIY2938"/>
      <c r="VIZ2938"/>
      <c r="VJA2938"/>
      <c r="VJB2938"/>
      <c r="VJC2938"/>
      <c r="VJD2938"/>
      <c r="VJE2938"/>
      <c r="VJF2938"/>
      <c r="VJG2938"/>
      <c r="VJH2938"/>
      <c r="VJI2938"/>
      <c r="VJJ2938"/>
      <c r="VJK2938"/>
      <c r="VJL2938"/>
      <c r="VJM2938"/>
      <c r="VJN2938"/>
      <c r="VJO2938"/>
      <c r="VJP2938"/>
      <c r="VJQ2938"/>
      <c r="VJR2938"/>
      <c r="VJS2938"/>
      <c r="VJT2938"/>
      <c r="VJU2938"/>
      <c r="VJV2938"/>
      <c r="VJW2938"/>
      <c r="VJX2938"/>
      <c r="VJY2938"/>
      <c r="VJZ2938"/>
      <c r="VKA2938"/>
      <c r="VKB2938"/>
      <c r="VKC2938"/>
      <c r="VKD2938"/>
      <c r="VKE2938"/>
      <c r="VKF2938"/>
      <c r="VKG2938"/>
      <c r="VKH2938"/>
      <c r="VKI2938"/>
      <c r="VKJ2938"/>
      <c r="VKK2938"/>
      <c r="VKL2938"/>
      <c r="VKM2938"/>
      <c r="VKN2938"/>
      <c r="VKO2938"/>
      <c r="VKP2938"/>
      <c r="VKQ2938"/>
      <c r="VKR2938"/>
      <c r="VKS2938"/>
      <c r="VKT2938"/>
      <c r="VKU2938"/>
      <c r="VKV2938"/>
      <c r="VKW2938"/>
      <c r="VKX2938"/>
      <c r="VKY2938"/>
      <c r="VKZ2938"/>
      <c r="VLA2938"/>
      <c r="VLB2938"/>
      <c r="VLC2938"/>
      <c r="VLD2938"/>
      <c r="VLE2938"/>
      <c r="VLF2938"/>
      <c r="VLG2938"/>
      <c r="VLH2938"/>
      <c r="VLI2938"/>
      <c r="VLJ2938"/>
      <c r="VLK2938"/>
      <c r="VLL2938"/>
      <c r="VLM2938"/>
      <c r="VLN2938"/>
      <c r="VLO2938"/>
      <c r="VLP2938"/>
      <c r="VLQ2938"/>
      <c r="VLR2938"/>
      <c r="VLS2938"/>
      <c r="VLT2938"/>
      <c r="VLU2938"/>
      <c r="VLV2938"/>
      <c r="VLW2938"/>
      <c r="VLX2938"/>
      <c r="VLY2938"/>
      <c r="VLZ2938"/>
      <c r="VMA2938"/>
      <c r="VMB2938"/>
      <c r="VMC2938"/>
      <c r="VMD2938"/>
      <c r="VME2938"/>
      <c r="VMF2938"/>
      <c r="VMG2938"/>
      <c r="VMH2938"/>
      <c r="VMI2938"/>
      <c r="VMJ2938"/>
      <c r="VMK2938"/>
      <c r="VML2938"/>
      <c r="VMM2938"/>
      <c r="VMN2938"/>
      <c r="VMO2938"/>
      <c r="VMP2938"/>
      <c r="VMQ2938"/>
      <c r="VMR2938"/>
      <c r="VMS2938"/>
      <c r="VMT2938"/>
      <c r="VMU2938"/>
      <c r="VMV2938"/>
      <c r="VMW2938"/>
      <c r="VMX2938"/>
      <c r="VMY2938"/>
      <c r="VMZ2938"/>
      <c r="VNA2938"/>
      <c r="VNB2938"/>
      <c r="VNC2938"/>
      <c r="VND2938"/>
      <c r="VNE2938"/>
      <c r="VNF2938"/>
      <c r="VNG2938"/>
      <c r="VNH2938"/>
      <c r="VNI2938"/>
      <c r="VNJ2938"/>
      <c r="VNK2938"/>
      <c r="VNL2938"/>
      <c r="VNM2938"/>
      <c r="VNN2938"/>
      <c r="VNO2938"/>
      <c r="VNP2938"/>
      <c r="VNQ2938"/>
      <c r="VNR2938"/>
      <c r="VNS2938"/>
      <c r="VNT2938"/>
      <c r="VNU2938"/>
      <c r="VNV2938"/>
      <c r="VNW2938"/>
      <c r="VNX2938"/>
      <c r="VNY2938"/>
      <c r="VNZ2938"/>
      <c r="VOA2938"/>
      <c r="VOB2938"/>
      <c r="VOC2938"/>
      <c r="VOD2938"/>
      <c r="VOE2938"/>
      <c r="VOF2938"/>
      <c r="VOG2938"/>
      <c r="VOH2938"/>
      <c r="VOI2938"/>
      <c r="VOJ2938"/>
      <c r="VOK2938"/>
      <c r="VOL2938"/>
      <c r="VOM2938"/>
      <c r="VON2938"/>
      <c r="VOO2938"/>
      <c r="VOP2938"/>
      <c r="VOQ2938"/>
      <c r="VOR2938"/>
      <c r="VOS2938"/>
      <c r="VOT2938"/>
      <c r="VOU2938"/>
      <c r="VOV2938"/>
      <c r="VOW2938"/>
      <c r="VOX2938"/>
      <c r="VOY2938"/>
      <c r="VOZ2938"/>
      <c r="VPA2938"/>
      <c r="VPB2938"/>
      <c r="VPC2938"/>
      <c r="VPD2938"/>
      <c r="VPE2938"/>
      <c r="VPF2938"/>
      <c r="VPG2938"/>
      <c r="VPH2938"/>
      <c r="VPI2938"/>
      <c r="VPJ2938"/>
      <c r="VPK2938"/>
      <c r="VPL2938"/>
      <c r="VPM2938"/>
      <c r="VPN2938"/>
      <c r="VPO2938"/>
      <c r="VPP2938"/>
      <c r="VPQ2938"/>
      <c r="VPR2938"/>
      <c r="VPS2938"/>
      <c r="VPT2938"/>
      <c r="VPU2938"/>
      <c r="VPV2938"/>
      <c r="VPW2938"/>
      <c r="VPX2938"/>
      <c r="VPY2938"/>
      <c r="VPZ2938"/>
      <c r="VQA2938"/>
      <c r="VQB2938"/>
      <c r="VQC2938"/>
      <c r="VQD2938"/>
      <c r="VQE2938"/>
      <c r="VQF2938"/>
      <c r="VQG2938"/>
      <c r="VQH2938"/>
      <c r="VQI2938"/>
      <c r="VQJ2938"/>
      <c r="VQK2938"/>
      <c r="VQL2938"/>
      <c r="VQM2938"/>
      <c r="VQN2938"/>
      <c r="VQO2938"/>
      <c r="VQP2938"/>
      <c r="VQQ2938"/>
      <c r="VQR2938"/>
      <c r="VQS2938"/>
      <c r="VQT2938"/>
      <c r="VQU2938"/>
      <c r="VQV2938"/>
      <c r="VQW2938"/>
      <c r="VQX2938"/>
      <c r="VQY2938"/>
      <c r="VQZ2938"/>
      <c r="VRA2938"/>
      <c r="VRB2938"/>
      <c r="VRC2938"/>
      <c r="VRD2938"/>
      <c r="VRE2938"/>
      <c r="VRF2938"/>
      <c r="VRG2938"/>
      <c r="VRH2938"/>
      <c r="VRI2938"/>
      <c r="VRJ2938"/>
      <c r="VRK2938"/>
      <c r="VRL2938"/>
      <c r="VRM2938"/>
      <c r="VRN2938"/>
      <c r="VRO2938"/>
      <c r="VRP2938"/>
      <c r="VRQ2938"/>
      <c r="VRR2938"/>
      <c r="VRS2938"/>
      <c r="VRT2938"/>
      <c r="VRU2938"/>
      <c r="VRV2938"/>
      <c r="VRW2938"/>
      <c r="VRX2938"/>
      <c r="VRY2938"/>
      <c r="VRZ2938"/>
      <c r="VSA2938"/>
      <c r="VSB2938"/>
      <c r="VSC2938"/>
      <c r="VSD2938"/>
      <c r="VSE2938"/>
      <c r="VSF2938"/>
      <c r="VSG2938"/>
      <c r="VSH2938"/>
      <c r="VSI2938"/>
      <c r="VSJ2938"/>
      <c r="VSK2938"/>
      <c r="VSL2938"/>
      <c r="VSM2938"/>
      <c r="VSN2938"/>
      <c r="VSO2938"/>
      <c r="VSP2938"/>
      <c r="VSQ2938"/>
      <c r="VSR2938"/>
      <c r="VSS2938"/>
      <c r="VST2938"/>
      <c r="VSU2938"/>
      <c r="VSV2938"/>
      <c r="VSW2938"/>
      <c r="VSX2938"/>
      <c r="VSY2938"/>
      <c r="VSZ2938"/>
      <c r="VTA2938"/>
      <c r="VTB2938"/>
      <c r="VTC2938"/>
      <c r="VTD2938"/>
      <c r="VTE2938"/>
      <c r="VTF2938"/>
      <c r="VTG2938"/>
      <c r="VTH2938"/>
      <c r="VTI2938"/>
      <c r="VTJ2938"/>
      <c r="VTK2938"/>
      <c r="VTL2938"/>
      <c r="VTM2938"/>
      <c r="VTN2938"/>
      <c r="VTO2938"/>
      <c r="VTP2938"/>
      <c r="VTQ2938"/>
      <c r="VTR2938"/>
      <c r="VTS2938"/>
      <c r="VTT2938"/>
      <c r="VTU2938"/>
      <c r="VTV2938"/>
      <c r="VTW2938"/>
      <c r="VTX2938"/>
      <c r="VTY2938"/>
      <c r="VTZ2938"/>
      <c r="VUA2938"/>
      <c r="VUB2938"/>
      <c r="VUC2938"/>
      <c r="VUD2938"/>
      <c r="VUE2938"/>
      <c r="VUF2938"/>
      <c r="VUG2938"/>
      <c r="VUH2938"/>
      <c r="VUI2938"/>
      <c r="VUJ2938"/>
      <c r="VUK2938"/>
      <c r="VUL2938"/>
      <c r="VUM2938"/>
      <c r="VUN2938"/>
      <c r="VUO2938"/>
      <c r="VUP2938"/>
      <c r="VUQ2938"/>
      <c r="VUR2938"/>
      <c r="VUS2938"/>
      <c r="VUT2938"/>
      <c r="VUU2938"/>
      <c r="VUV2938"/>
      <c r="VUW2938"/>
      <c r="VUX2938"/>
      <c r="VUY2938"/>
      <c r="VUZ2938"/>
      <c r="VVA2938"/>
      <c r="VVB2938"/>
      <c r="VVC2938"/>
      <c r="VVD2938"/>
      <c r="VVE2938"/>
      <c r="VVF2938"/>
      <c r="VVG2938"/>
      <c r="VVH2938"/>
      <c r="VVI2938"/>
      <c r="VVJ2938"/>
      <c r="VVK2938"/>
      <c r="VVL2938"/>
      <c r="VVM2938"/>
      <c r="VVN2938"/>
      <c r="VVO2938"/>
      <c r="VVP2938"/>
      <c r="VVQ2938"/>
      <c r="VVR2938"/>
      <c r="VVS2938"/>
      <c r="VVT2938"/>
      <c r="VVU2938"/>
      <c r="VVV2938"/>
      <c r="VVW2938"/>
      <c r="VVX2938"/>
      <c r="VVY2938"/>
      <c r="VVZ2938"/>
      <c r="VWA2938"/>
      <c r="VWB2938"/>
      <c r="VWC2938"/>
      <c r="VWD2938"/>
      <c r="VWE2938"/>
      <c r="VWF2938"/>
      <c r="VWG2938"/>
      <c r="VWH2938"/>
      <c r="VWI2938"/>
      <c r="VWJ2938"/>
      <c r="VWK2938"/>
      <c r="VWL2938"/>
      <c r="VWM2938"/>
      <c r="VWN2938"/>
      <c r="VWO2938"/>
      <c r="VWP2938"/>
      <c r="VWQ2938"/>
      <c r="VWR2938"/>
      <c r="VWS2938"/>
      <c r="VWT2938"/>
      <c r="VWU2938"/>
      <c r="VWV2938"/>
      <c r="VWW2938"/>
      <c r="VWX2938"/>
      <c r="VWY2938"/>
      <c r="VWZ2938"/>
      <c r="VXA2938"/>
      <c r="VXB2938"/>
      <c r="VXC2938"/>
      <c r="VXD2938"/>
      <c r="VXE2938"/>
      <c r="VXF2938"/>
      <c r="VXG2938"/>
      <c r="VXH2938"/>
      <c r="VXI2938"/>
      <c r="VXJ2938"/>
      <c r="VXK2938"/>
      <c r="VXL2938"/>
      <c r="VXM2938"/>
      <c r="VXN2938"/>
      <c r="VXO2938"/>
      <c r="VXP2938"/>
      <c r="VXQ2938"/>
      <c r="VXR2938"/>
      <c r="VXS2938"/>
      <c r="VXT2938"/>
      <c r="VXU2938"/>
      <c r="VXV2938"/>
      <c r="VXW2938"/>
      <c r="VXX2938"/>
      <c r="VXY2938"/>
      <c r="VXZ2938"/>
      <c r="VYA2938"/>
      <c r="VYB2938"/>
      <c r="VYC2938"/>
      <c r="VYD2938"/>
      <c r="VYE2938"/>
      <c r="VYF2938"/>
      <c r="VYG2938"/>
      <c r="VYH2938"/>
      <c r="VYI2938"/>
      <c r="VYJ2938"/>
      <c r="VYK2938"/>
      <c r="VYL2938"/>
      <c r="VYM2938"/>
      <c r="VYN2938"/>
      <c r="VYO2938"/>
      <c r="VYP2938"/>
      <c r="VYQ2938"/>
      <c r="VYR2938"/>
      <c r="VYS2938"/>
      <c r="VYT2938"/>
      <c r="VYU2938"/>
      <c r="VYV2938"/>
      <c r="VYW2938"/>
      <c r="VYX2938"/>
      <c r="VYY2938"/>
      <c r="VYZ2938"/>
      <c r="VZA2938"/>
      <c r="VZB2938"/>
      <c r="VZC2938"/>
      <c r="VZD2938"/>
      <c r="VZE2938"/>
      <c r="VZF2938"/>
      <c r="VZG2938"/>
      <c r="VZH2938"/>
      <c r="VZI2938"/>
      <c r="VZJ2938"/>
      <c r="VZK2938"/>
      <c r="VZL2938"/>
      <c r="VZM2938"/>
      <c r="VZN2938"/>
      <c r="VZO2938"/>
      <c r="VZP2938"/>
      <c r="VZQ2938"/>
      <c r="VZR2938"/>
      <c r="VZS2938"/>
      <c r="VZT2938"/>
      <c r="VZU2938"/>
      <c r="VZV2938"/>
      <c r="VZW2938"/>
      <c r="VZX2938"/>
      <c r="VZY2938"/>
      <c r="VZZ2938"/>
      <c r="WAA2938"/>
      <c r="WAB2938"/>
      <c r="WAC2938"/>
      <c r="WAD2938"/>
      <c r="WAE2938"/>
      <c r="WAF2938"/>
      <c r="WAG2938"/>
      <c r="WAH2938"/>
      <c r="WAI2938"/>
      <c r="WAJ2938"/>
      <c r="WAK2938"/>
      <c r="WAL2938"/>
      <c r="WAM2938"/>
      <c r="WAN2938"/>
      <c r="WAO2938"/>
      <c r="WAP2938"/>
      <c r="WAQ2938"/>
      <c r="WAR2938"/>
      <c r="WAS2938"/>
      <c r="WAT2938"/>
      <c r="WAU2938"/>
      <c r="WAV2938"/>
      <c r="WAW2938"/>
      <c r="WAX2938"/>
      <c r="WAY2938"/>
      <c r="WAZ2938"/>
      <c r="WBA2938"/>
      <c r="WBB2938"/>
      <c r="WBC2938"/>
      <c r="WBD2938"/>
      <c r="WBE2938"/>
      <c r="WBF2938"/>
      <c r="WBG2938"/>
      <c r="WBH2938"/>
      <c r="WBI2938"/>
      <c r="WBJ2938"/>
      <c r="WBK2938"/>
      <c r="WBL2938"/>
      <c r="WBM2938"/>
      <c r="WBN2938"/>
      <c r="WBO2938"/>
      <c r="WBP2938"/>
      <c r="WBQ2938"/>
      <c r="WBR2938"/>
      <c r="WBS2938"/>
      <c r="WBT2938"/>
      <c r="WBU2938"/>
      <c r="WBV2938"/>
      <c r="WBW2938"/>
      <c r="WBX2938"/>
      <c r="WBY2938"/>
      <c r="WBZ2938"/>
      <c r="WCA2938"/>
      <c r="WCB2938"/>
      <c r="WCC2938"/>
      <c r="WCD2938"/>
      <c r="WCE2938"/>
      <c r="WCF2938"/>
      <c r="WCG2938"/>
      <c r="WCH2938"/>
      <c r="WCI2938"/>
      <c r="WCJ2938"/>
      <c r="WCK2938"/>
      <c r="WCL2938"/>
      <c r="WCM2938"/>
      <c r="WCN2938"/>
      <c r="WCO2938"/>
      <c r="WCP2938"/>
      <c r="WCQ2938"/>
      <c r="WCR2938"/>
      <c r="WCS2938"/>
      <c r="WCT2938"/>
      <c r="WCU2938"/>
      <c r="WCV2938"/>
      <c r="WCW2938"/>
      <c r="WCX2938"/>
      <c r="WCY2938"/>
      <c r="WCZ2938"/>
      <c r="WDA2938"/>
      <c r="WDB2938"/>
      <c r="WDC2938"/>
      <c r="WDD2938"/>
      <c r="WDE2938"/>
      <c r="WDF2938"/>
      <c r="WDG2938"/>
      <c r="WDH2938"/>
      <c r="WDI2938"/>
      <c r="WDJ2938"/>
      <c r="WDK2938"/>
      <c r="WDL2938"/>
      <c r="WDM2938"/>
      <c r="WDN2938"/>
      <c r="WDO2938"/>
      <c r="WDP2938"/>
      <c r="WDQ2938"/>
      <c r="WDR2938"/>
      <c r="WDS2938"/>
      <c r="WDT2938"/>
      <c r="WDU2938"/>
      <c r="WDV2938"/>
      <c r="WDW2938"/>
      <c r="WDX2938"/>
      <c r="WDY2938"/>
      <c r="WDZ2938"/>
      <c r="WEA2938"/>
      <c r="WEB2938"/>
      <c r="WEC2938"/>
      <c r="WED2938"/>
      <c r="WEE2938"/>
      <c r="WEF2938"/>
      <c r="WEG2938"/>
      <c r="WEH2938"/>
      <c r="WEI2938"/>
      <c r="WEJ2938"/>
      <c r="WEK2938"/>
      <c r="WEL2938"/>
      <c r="WEM2938"/>
      <c r="WEN2938"/>
      <c r="WEO2938"/>
      <c r="WEP2938"/>
      <c r="WEQ2938"/>
      <c r="WER2938"/>
      <c r="WES2938"/>
      <c r="WET2938"/>
      <c r="WEU2938"/>
      <c r="WEV2938"/>
      <c r="WEW2938"/>
      <c r="WEX2938"/>
      <c r="WEY2938"/>
      <c r="WEZ2938"/>
      <c r="WFA2938"/>
      <c r="WFB2938"/>
      <c r="WFC2938"/>
      <c r="WFD2938"/>
      <c r="WFE2938"/>
      <c r="WFF2938"/>
      <c r="WFG2938"/>
      <c r="WFH2938"/>
      <c r="WFI2938"/>
      <c r="WFJ2938"/>
      <c r="WFK2938"/>
      <c r="WFL2938"/>
      <c r="WFM2938"/>
      <c r="WFN2938"/>
      <c r="WFO2938"/>
      <c r="WFP2938"/>
      <c r="WFQ2938"/>
      <c r="WFR2938"/>
      <c r="WFS2938"/>
      <c r="WFT2938"/>
      <c r="WFU2938"/>
      <c r="WFV2938"/>
      <c r="WFW2938"/>
      <c r="WFX2938"/>
      <c r="WFY2938"/>
      <c r="WFZ2938"/>
      <c r="WGA2938"/>
      <c r="WGB2938"/>
      <c r="WGC2938"/>
      <c r="WGD2938"/>
      <c r="WGE2938"/>
      <c r="WGF2938"/>
      <c r="WGG2938"/>
      <c r="WGH2938"/>
      <c r="WGI2938"/>
      <c r="WGJ2938"/>
      <c r="WGK2938"/>
      <c r="WGL2938"/>
      <c r="WGM2938"/>
      <c r="WGN2938"/>
      <c r="WGO2938"/>
      <c r="WGP2938"/>
      <c r="WGQ2938"/>
      <c r="WGR2938"/>
      <c r="WGS2938"/>
      <c r="WGT2938"/>
      <c r="WGU2938"/>
      <c r="WGV2938"/>
      <c r="WGW2938"/>
      <c r="WGX2938"/>
      <c r="WGY2938"/>
      <c r="WGZ2938"/>
      <c r="WHA2938"/>
      <c r="WHB2938"/>
      <c r="WHC2938"/>
      <c r="WHD2938"/>
      <c r="WHE2938"/>
      <c r="WHF2938"/>
      <c r="WHG2938"/>
      <c r="WHH2938"/>
      <c r="WHI2938"/>
      <c r="WHJ2938"/>
      <c r="WHK2938"/>
      <c r="WHL2938"/>
      <c r="WHM2938"/>
      <c r="WHN2938"/>
      <c r="WHO2938"/>
      <c r="WHP2938"/>
      <c r="WHQ2938"/>
      <c r="WHR2938"/>
      <c r="WHS2938"/>
      <c r="WHT2938"/>
      <c r="WHU2938"/>
      <c r="WHV2938"/>
      <c r="WHW2938"/>
      <c r="WHX2938"/>
      <c r="WHY2938"/>
      <c r="WHZ2938"/>
      <c r="WIA2938"/>
      <c r="WIB2938"/>
      <c r="WIC2938"/>
      <c r="WID2938"/>
      <c r="WIE2938"/>
      <c r="WIF2938"/>
      <c r="WIG2938"/>
      <c r="WIH2938"/>
      <c r="WII2938"/>
      <c r="WIJ2938"/>
      <c r="WIK2938"/>
      <c r="WIL2938"/>
      <c r="WIM2938"/>
      <c r="WIN2938"/>
      <c r="WIO2938"/>
      <c r="WIP2938"/>
      <c r="WIQ2938"/>
      <c r="WIR2938"/>
      <c r="WIS2938"/>
      <c r="WIT2938"/>
      <c r="WIU2938"/>
      <c r="WIV2938"/>
      <c r="WIW2938"/>
      <c r="WIX2938"/>
      <c r="WIY2938"/>
      <c r="WIZ2938"/>
      <c r="WJA2938"/>
      <c r="WJB2938"/>
      <c r="WJC2938"/>
      <c r="WJD2938"/>
      <c r="WJE2938"/>
      <c r="WJF2938"/>
      <c r="WJG2938"/>
      <c r="WJH2938"/>
      <c r="WJI2938"/>
      <c r="WJJ2938"/>
      <c r="WJK2938"/>
      <c r="WJL2938"/>
      <c r="WJM2938"/>
      <c r="WJN2938"/>
      <c r="WJO2938"/>
      <c r="WJP2938"/>
      <c r="WJQ2938"/>
      <c r="WJR2938"/>
      <c r="WJS2938"/>
      <c r="WJT2938"/>
      <c r="WJU2938"/>
      <c r="WJV2938"/>
      <c r="WJW2938"/>
      <c r="WJX2938"/>
      <c r="WJY2938"/>
      <c r="WJZ2938"/>
      <c r="WKA2938"/>
      <c r="WKB2938"/>
      <c r="WKC2938"/>
      <c r="WKD2938"/>
      <c r="WKE2938"/>
      <c r="WKF2938"/>
      <c r="WKG2938"/>
      <c r="WKH2938"/>
      <c r="WKI2938"/>
      <c r="WKJ2938"/>
      <c r="WKK2938"/>
      <c r="WKL2938"/>
      <c r="WKM2938"/>
      <c r="WKN2938"/>
      <c r="WKO2938"/>
      <c r="WKP2938"/>
      <c r="WKQ2938"/>
      <c r="WKR2938"/>
      <c r="WKS2938"/>
      <c r="WKT2938"/>
      <c r="WKU2938"/>
      <c r="WKV2938"/>
      <c r="WKW2938"/>
      <c r="WKX2938"/>
      <c r="WKY2938"/>
      <c r="WKZ2938"/>
      <c r="WLA2938"/>
      <c r="WLB2938"/>
      <c r="WLC2938"/>
      <c r="WLD2938"/>
      <c r="WLE2938"/>
      <c r="WLF2938"/>
      <c r="WLG2938"/>
      <c r="WLH2938"/>
      <c r="WLI2938"/>
      <c r="WLJ2938"/>
      <c r="WLK2938"/>
      <c r="WLL2938"/>
      <c r="WLM2938"/>
      <c r="WLN2938"/>
      <c r="WLO2938"/>
      <c r="WLP2938"/>
      <c r="WLQ2938"/>
      <c r="WLR2938"/>
      <c r="WLS2938"/>
      <c r="WLT2938"/>
      <c r="WLU2938"/>
      <c r="WLV2938"/>
      <c r="WLW2938"/>
      <c r="WLX2938"/>
      <c r="WLY2938"/>
      <c r="WLZ2938"/>
      <c r="WMA2938"/>
      <c r="WMB2938"/>
      <c r="WMC2938"/>
      <c r="WMD2938"/>
      <c r="WME2938"/>
      <c r="WMF2938"/>
      <c r="WMG2938"/>
      <c r="WMH2938"/>
      <c r="WMI2938"/>
      <c r="WMJ2938"/>
      <c r="WMK2938"/>
      <c r="WML2938"/>
      <c r="WMM2938"/>
      <c r="WMN2938"/>
      <c r="WMO2938"/>
      <c r="WMP2938"/>
      <c r="WMQ2938"/>
      <c r="WMR2938"/>
      <c r="WMS2938"/>
      <c r="WMT2938"/>
      <c r="WMU2938"/>
      <c r="WMV2938"/>
      <c r="WMW2938"/>
      <c r="WMX2938"/>
      <c r="WMY2938"/>
      <c r="WMZ2938"/>
      <c r="WNA2938"/>
      <c r="WNB2938"/>
      <c r="WNC2938"/>
      <c r="WND2938"/>
      <c r="WNE2938"/>
      <c r="WNF2938"/>
      <c r="WNG2938"/>
      <c r="WNH2938"/>
      <c r="WNI2938"/>
      <c r="WNJ2938"/>
      <c r="WNK2938"/>
      <c r="WNL2938"/>
      <c r="WNM2938"/>
      <c r="WNN2938"/>
      <c r="WNO2938"/>
      <c r="WNP2938"/>
      <c r="WNQ2938"/>
      <c r="WNR2938"/>
      <c r="WNS2938"/>
      <c r="WNT2938"/>
      <c r="WNU2938"/>
      <c r="WNV2938"/>
      <c r="WNW2938"/>
      <c r="WNX2938"/>
      <c r="WNY2938"/>
      <c r="WNZ2938"/>
      <c r="WOA2938"/>
      <c r="WOB2938"/>
      <c r="WOC2938"/>
      <c r="WOD2938"/>
      <c r="WOE2938"/>
      <c r="WOF2938"/>
      <c r="WOG2938"/>
      <c r="WOH2938"/>
      <c r="WOI2938"/>
      <c r="WOJ2938"/>
      <c r="WOK2938"/>
      <c r="WOL2938"/>
      <c r="WOM2938"/>
      <c r="WON2938"/>
      <c r="WOO2938"/>
      <c r="WOP2938"/>
      <c r="WOQ2938"/>
      <c r="WOR2938"/>
      <c r="WOS2938"/>
      <c r="WOT2938"/>
      <c r="WOU2938"/>
      <c r="WOV2938"/>
      <c r="WOW2938"/>
      <c r="WOX2938"/>
      <c r="WOY2938"/>
      <c r="WOZ2938"/>
      <c r="WPA2938"/>
      <c r="WPB2938"/>
      <c r="WPC2938"/>
      <c r="WPD2938"/>
      <c r="WPE2938"/>
      <c r="WPF2938"/>
      <c r="WPG2938"/>
      <c r="WPH2938"/>
      <c r="WPI2938"/>
      <c r="WPJ2938"/>
      <c r="WPK2938"/>
      <c r="WPL2938"/>
      <c r="WPM2938"/>
      <c r="WPN2938"/>
      <c r="WPO2938"/>
      <c r="WPP2938"/>
      <c r="WPQ2938"/>
      <c r="WPR2938"/>
      <c r="WPS2938"/>
      <c r="WPT2938"/>
      <c r="WPU2938"/>
      <c r="WPV2938"/>
      <c r="WPW2938"/>
      <c r="WPX2938"/>
      <c r="WPY2938"/>
      <c r="WPZ2938"/>
      <c r="WQA2938"/>
      <c r="WQB2938"/>
      <c r="WQC2938"/>
      <c r="WQD2938"/>
      <c r="WQE2938"/>
      <c r="WQF2938"/>
      <c r="WQG2938"/>
      <c r="WQH2938"/>
      <c r="WQI2938"/>
      <c r="WQJ2938"/>
      <c r="WQK2938"/>
      <c r="WQL2938"/>
      <c r="WQM2938"/>
      <c r="WQN2938"/>
      <c r="WQO2938"/>
      <c r="WQP2938"/>
      <c r="WQQ2938"/>
      <c r="WQR2938"/>
      <c r="WQS2938"/>
      <c r="WQT2938"/>
      <c r="WQU2938"/>
      <c r="WQV2938"/>
      <c r="WQW2938"/>
      <c r="WQX2938"/>
      <c r="WQY2938"/>
      <c r="WQZ2938"/>
      <c r="WRA2938"/>
      <c r="WRB2938"/>
      <c r="WRC2938"/>
      <c r="WRD2938"/>
      <c r="WRE2938"/>
      <c r="WRF2938"/>
      <c r="WRG2938"/>
      <c r="WRH2938"/>
      <c r="WRI2938"/>
      <c r="WRJ2938"/>
      <c r="WRK2938"/>
      <c r="WRL2938"/>
      <c r="WRM2938"/>
      <c r="WRN2938"/>
      <c r="WRO2938"/>
      <c r="WRP2938"/>
      <c r="WRQ2938"/>
      <c r="WRR2938"/>
      <c r="WRS2938"/>
      <c r="WRT2938"/>
      <c r="WRU2938"/>
      <c r="WRV2938"/>
      <c r="WRW2938"/>
      <c r="WRX2938"/>
      <c r="WRY2938"/>
      <c r="WRZ2938"/>
      <c r="WSA2938"/>
      <c r="WSB2938"/>
      <c r="WSC2938"/>
      <c r="WSD2938"/>
      <c r="WSE2938"/>
      <c r="WSF2938"/>
      <c r="WSG2938"/>
      <c r="WSH2938"/>
      <c r="WSI2938"/>
      <c r="WSJ2938"/>
      <c r="WSK2938"/>
      <c r="WSL2938"/>
      <c r="WSM2938"/>
      <c r="WSN2938"/>
      <c r="WSO2938"/>
      <c r="WSP2938"/>
      <c r="WSQ2938"/>
      <c r="WSR2938"/>
      <c r="WSS2938"/>
      <c r="WST2938"/>
      <c r="WSU2938"/>
      <c r="WSV2938"/>
      <c r="WSW2938"/>
      <c r="WSX2938"/>
      <c r="WSY2938"/>
      <c r="WSZ2938"/>
      <c r="WTA2938"/>
      <c r="WTB2938"/>
      <c r="WTC2938"/>
      <c r="WTD2938"/>
      <c r="WTE2938"/>
      <c r="WTF2938"/>
      <c r="WTG2938"/>
      <c r="WTH2938"/>
      <c r="WTI2938"/>
      <c r="WTJ2938"/>
      <c r="WTK2938"/>
      <c r="WTL2938"/>
      <c r="WTM2938"/>
      <c r="WTN2938"/>
      <c r="WTO2938"/>
      <c r="WTP2938"/>
      <c r="WTQ2938"/>
      <c r="WTR2938"/>
      <c r="WTS2938"/>
      <c r="WTT2938"/>
      <c r="WTU2938"/>
      <c r="WTV2938"/>
      <c r="WTW2938"/>
      <c r="WTX2938"/>
      <c r="WTY2938"/>
      <c r="WTZ2938"/>
      <c r="WUA2938"/>
      <c r="WUB2938"/>
      <c r="WUC2938"/>
      <c r="WUD2938"/>
      <c r="WUE2938"/>
      <c r="WUF2938"/>
      <c r="WUG2938"/>
      <c r="WUH2938"/>
      <c r="WUI2938"/>
      <c r="WUJ2938"/>
      <c r="WUK2938"/>
      <c r="WUL2938"/>
      <c r="WUM2938"/>
      <c r="WUN2938"/>
      <c r="WUO2938"/>
      <c r="WUP2938"/>
      <c r="WUQ2938"/>
      <c r="WUR2938"/>
      <c r="WUS2938"/>
      <c r="WUT2938"/>
      <c r="WUU2938"/>
      <c r="WUV2938"/>
      <c r="WUW2938"/>
      <c r="WUX2938"/>
      <c r="WUY2938"/>
      <c r="WUZ2938"/>
      <c r="WVA2938"/>
      <c r="WVB2938"/>
      <c r="WVC2938"/>
      <c r="WVD2938"/>
      <c r="WVE2938"/>
      <c r="WVF2938"/>
      <c r="WVG2938"/>
      <c r="WVH2938"/>
      <c r="WVI2938"/>
      <c r="WVJ2938"/>
      <c r="WVK2938"/>
      <c r="WVL2938"/>
      <c r="WVM2938"/>
      <c r="WVN2938"/>
      <c r="WVO2938"/>
      <c r="WVP2938"/>
      <c r="WVQ2938"/>
      <c r="WVR2938"/>
      <c r="WVS2938"/>
      <c r="WVT2938"/>
      <c r="WVU2938"/>
      <c r="WVV2938"/>
      <c r="WVW2938"/>
      <c r="WVX2938"/>
      <c r="WVY2938"/>
      <c r="WVZ2938"/>
      <c r="WWA2938"/>
      <c r="WWB2938"/>
      <c r="WWC2938"/>
      <c r="WWD2938"/>
      <c r="WWE2938"/>
      <c r="WWF2938"/>
      <c r="WWG2938"/>
      <c r="WWH2938"/>
      <c r="WWI2938"/>
      <c r="WWJ2938"/>
      <c r="WWK2938"/>
      <c r="WWL2938"/>
      <c r="WWM2938"/>
      <c r="WWN2938"/>
      <c r="WWO2938"/>
      <c r="WWP2938"/>
      <c r="WWQ2938"/>
      <c r="WWR2938"/>
      <c r="WWS2938"/>
      <c r="WWT2938"/>
      <c r="WWU2938"/>
      <c r="WWV2938"/>
      <c r="WWW2938"/>
      <c r="WWX2938"/>
      <c r="WWY2938"/>
      <c r="WWZ2938"/>
      <c r="WXA2938"/>
      <c r="WXB2938"/>
      <c r="WXC2938"/>
      <c r="WXD2938"/>
      <c r="WXE2938"/>
      <c r="WXF2938"/>
      <c r="WXG2938"/>
      <c r="WXH2938"/>
      <c r="WXI2938"/>
      <c r="WXJ2938"/>
      <c r="WXK2938"/>
      <c r="WXL2938"/>
      <c r="WXM2938"/>
      <c r="WXN2938"/>
      <c r="WXO2938"/>
      <c r="WXP2938"/>
      <c r="WXQ2938"/>
      <c r="WXR2938"/>
      <c r="WXS2938"/>
      <c r="WXT2938"/>
      <c r="WXU2938"/>
      <c r="WXV2938"/>
      <c r="WXW2938"/>
      <c r="WXX2938"/>
      <c r="WXY2938"/>
      <c r="WXZ2938"/>
      <c r="WYA2938"/>
      <c r="WYB2938"/>
      <c r="WYC2938"/>
      <c r="WYD2938"/>
      <c r="WYE2938"/>
      <c r="WYF2938"/>
      <c r="WYG2938"/>
      <c r="WYH2938"/>
      <c r="WYI2938"/>
      <c r="WYJ2938"/>
      <c r="WYK2938"/>
      <c r="WYL2938"/>
      <c r="WYM2938"/>
      <c r="WYN2938"/>
      <c r="WYO2938"/>
      <c r="WYP2938"/>
      <c r="WYQ2938"/>
      <c r="WYR2938"/>
      <c r="WYS2938"/>
      <c r="WYT2938"/>
      <c r="WYU2938"/>
      <c r="WYV2938"/>
      <c r="WYW2938"/>
      <c r="WYX2938"/>
      <c r="WYY2938"/>
      <c r="WYZ2938"/>
      <c r="WZA2938"/>
      <c r="WZB2938"/>
      <c r="WZC2938"/>
      <c r="WZD2938"/>
      <c r="WZE2938"/>
      <c r="WZF2938"/>
      <c r="WZG2938"/>
      <c r="WZH2938"/>
      <c r="WZI2938"/>
      <c r="WZJ2938"/>
      <c r="WZK2938"/>
      <c r="WZL2938"/>
      <c r="WZM2938"/>
      <c r="WZN2938"/>
      <c r="WZO2938"/>
      <c r="WZP2938"/>
      <c r="WZQ2938"/>
      <c r="WZR2938"/>
      <c r="WZS2938"/>
      <c r="WZT2938"/>
      <c r="WZU2938"/>
      <c r="WZV2938"/>
      <c r="WZW2938"/>
      <c r="WZX2938"/>
      <c r="WZY2938"/>
      <c r="WZZ2938"/>
      <c r="XAA2938"/>
      <c r="XAB2938"/>
      <c r="XAC2938"/>
      <c r="XAD2938"/>
      <c r="XAE2938"/>
      <c r="XAF2938"/>
      <c r="XAG2938"/>
      <c r="XAH2938"/>
      <c r="XAI2938"/>
      <c r="XAJ2938"/>
      <c r="XAK2938"/>
      <c r="XAL2938"/>
      <c r="XAM2938"/>
      <c r="XAN2938"/>
      <c r="XAO2938"/>
      <c r="XAP2938"/>
      <c r="XAQ2938"/>
      <c r="XAR2938"/>
      <c r="XAS2938"/>
      <c r="XAT2938"/>
      <c r="XAU2938"/>
      <c r="XAV2938"/>
      <c r="XAW2938"/>
      <c r="XAX2938"/>
      <c r="XAY2938"/>
      <c r="XAZ2938"/>
      <c r="XBA2938"/>
      <c r="XBB2938"/>
      <c r="XBC2938"/>
      <c r="XBD2938"/>
      <c r="XBE2938"/>
      <c r="XBF2938"/>
      <c r="XBG2938"/>
      <c r="XBH2938"/>
      <c r="XBI2938"/>
      <c r="XBJ2938"/>
      <c r="XBK2938"/>
      <c r="XBL2938"/>
      <c r="XBM2938"/>
      <c r="XBN2938"/>
      <c r="XBO2938"/>
      <c r="XBP2938"/>
      <c r="XBQ2938"/>
      <c r="XBR2938"/>
      <c r="XBS2938"/>
      <c r="XBT2938"/>
      <c r="XBU2938"/>
      <c r="XBV2938"/>
      <c r="XBW2938"/>
      <c r="XBX2938"/>
      <c r="XBY2938"/>
      <c r="XBZ2938"/>
      <c r="XCA2938"/>
      <c r="XCB2938"/>
      <c r="XCC2938"/>
      <c r="XCD2938"/>
      <c r="XCE2938"/>
      <c r="XCF2938"/>
      <c r="XCG2938"/>
      <c r="XCH2938"/>
      <c r="XCI2938"/>
      <c r="XCJ2938"/>
      <c r="XCK2938"/>
      <c r="XCL2938"/>
      <c r="XCM2938"/>
      <c r="XCN2938"/>
      <c r="XCO2938"/>
      <c r="XCP2938"/>
      <c r="XCQ2938"/>
      <c r="XCR2938"/>
      <c r="XCS2938"/>
      <c r="XCT2938"/>
      <c r="XCU2938"/>
      <c r="XCV2938"/>
      <c r="XCW2938"/>
      <c r="XCX2938"/>
      <c r="XCY2938"/>
      <c r="XCZ2938"/>
      <c r="XDA2938"/>
      <c r="XDB2938"/>
      <c r="XDC2938"/>
      <c r="XDD2938"/>
      <c r="XDE2938"/>
      <c r="XDF2938"/>
      <c r="XDG2938"/>
      <c r="XDH2938"/>
      <c r="XDI2938"/>
      <c r="XDJ2938"/>
      <c r="XDK2938"/>
      <c r="XDL2938"/>
      <c r="XDM2938"/>
      <c r="XDN2938"/>
      <c r="XDO2938"/>
      <c r="XDP2938"/>
      <c r="XDQ2938"/>
      <c r="XDR2938"/>
      <c r="XDS2938"/>
      <c r="XDT2938"/>
      <c r="XDU2938"/>
      <c r="XDV2938"/>
      <c r="XDW2938"/>
      <c r="XDX2938"/>
      <c r="XDY2938"/>
      <c r="XDZ2938"/>
      <c r="XEA2938"/>
      <c r="XEB2938"/>
      <c r="XEC2938"/>
      <c r="XED2938"/>
      <c r="XEE2938"/>
      <c r="XEF2938"/>
      <c r="XEG2938"/>
      <c r="XEH2938"/>
      <c r="XEI2938"/>
      <c r="XEJ2938"/>
      <c r="XEK2938"/>
      <c r="XEL2938"/>
      <c r="XEM2938"/>
      <c r="XEN2938"/>
      <c r="XEO2938"/>
      <c r="XEP2938"/>
      <c r="XEQ2938"/>
      <c r="XER2938"/>
      <c r="XES2938"/>
      <c r="XET2938"/>
      <c r="XEU2938"/>
      <c r="XEV2938"/>
      <c r="XEW2938"/>
      <c r="XEX2938"/>
      <c r="XEY2938"/>
      <c r="XEZ2938"/>
      <c r="XFA2938"/>
      <c r="XFB2938"/>
      <c r="XFC2938"/>
      <c r="XFD2938"/>
    </row>
    <row r="2939" spans="1:16384" s="21" customFormat="1" ht="36.75" customHeight="1" thickBot="1" x14ac:dyDescent="0.3">
      <c r="A2939" s="19"/>
      <c r="B2939" s="14"/>
      <c r="C2939" s="15"/>
      <c r="D2939" s="20"/>
      <c r="E2939" s="22" t="s">
        <v>2565</v>
      </c>
      <c r="F2939" s="23">
        <f>SUBTOTAL(9,F10:F2938)</f>
        <v>3580108757.0909982</v>
      </c>
      <c r="G2939" s="18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G2939"/>
      <c r="AH2939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  <c r="AV2939"/>
      <c r="AW2939"/>
      <c r="AX2939"/>
      <c r="AY2939"/>
      <c r="AZ2939"/>
      <c r="BA2939"/>
      <c r="BB2939"/>
      <c r="BC2939"/>
      <c r="BD2939"/>
      <c r="BE2939"/>
      <c r="BF2939"/>
      <c r="BG2939"/>
      <c r="BH2939"/>
      <c r="BI2939"/>
      <c r="BJ2939"/>
      <c r="BK2939"/>
      <c r="BL2939"/>
      <c r="BM2939"/>
      <c r="BN2939"/>
      <c r="BO2939"/>
      <c r="BP2939"/>
      <c r="BQ2939"/>
      <c r="BR2939"/>
      <c r="BS2939"/>
      <c r="BT2939"/>
      <c r="BU2939"/>
      <c r="BV2939"/>
      <c r="BW2939"/>
      <c r="BX2939"/>
      <c r="BY2939"/>
      <c r="BZ2939"/>
      <c r="CA2939"/>
      <c r="CB2939"/>
      <c r="CC2939"/>
      <c r="CD2939"/>
      <c r="CE2939"/>
      <c r="CF2939"/>
      <c r="CG2939"/>
      <c r="CH2939"/>
      <c r="CI2939"/>
      <c r="CJ2939"/>
      <c r="CK2939"/>
      <c r="CL2939"/>
      <c r="CM2939"/>
      <c r="CN2939"/>
      <c r="CO2939"/>
      <c r="CP2939"/>
      <c r="CQ2939"/>
      <c r="CR2939"/>
      <c r="CS2939"/>
      <c r="CT2939"/>
      <c r="CU2939"/>
      <c r="CV2939"/>
      <c r="CW2939"/>
      <c r="CX2939"/>
      <c r="CY2939"/>
      <c r="CZ2939"/>
      <c r="DA2939"/>
      <c r="DB2939"/>
      <c r="DC2939"/>
      <c r="DD2939"/>
      <c r="DE2939"/>
      <c r="DF2939"/>
      <c r="DG2939"/>
      <c r="DH2939"/>
      <c r="DI2939"/>
      <c r="DJ2939"/>
      <c r="DK2939"/>
      <c r="DL2939"/>
      <c r="DM2939"/>
      <c r="DN2939"/>
      <c r="DO2939"/>
      <c r="DP2939"/>
      <c r="DQ2939"/>
      <c r="DR2939"/>
      <c r="DS2939"/>
      <c r="DT2939"/>
      <c r="DU2939"/>
      <c r="DV2939"/>
      <c r="DW2939"/>
      <c r="DX2939"/>
      <c r="DY2939"/>
      <c r="DZ2939"/>
      <c r="EA2939"/>
      <c r="EB2939"/>
      <c r="EC2939"/>
      <c r="ED2939"/>
      <c r="EE2939"/>
      <c r="EF2939"/>
      <c r="EG2939"/>
      <c r="EH2939"/>
      <c r="EI2939"/>
      <c r="EJ2939"/>
      <c r="EK2939"/>
      <c r="EL2939"/>
      <c r="EM2939"/>
      <c r="EN2939"/>
      <c r="EO2939"/>
      <c r="EP2939"/>
      <c r="EQ2939"/>
      <c r="ER2939"/>
      <c r="ES2939"/>
      <c r="ET2939"/>
      <c r="EU2939"/>
      <c r="EV2939"/>
      <c r="EW2939"/>
      <c r="EX2939"/>
      <c r="EY2939"/>
      <c r="EZ2939"/>
      <c r="FA2939"/>
      <c r="FB2939"/>
      <c r="FC2939"/>
      <c r="FD2939"/>
      <c r="FE2939"/>
      <c r="FF2939"/>
      <c r="FG2939"/>
      <c r="FH2939"/>
      <c r="FI2939"/>
      <c r="FJ2939"/>
      <c r="FK2939"/>
      <c r="FL2939"/>
      <c r="FM2939"/>
      <c r="FN2939"/>
      <c r="FO2939"/>
      <c r="FP2939"/>
      <c r="FQ2939"/>
      <c r="FR2939"/>
      <c r="FS2939"/>
      <c r="FT2939"/>
      <c r="FU2939"/>
      <c r="FV2939"/>
      <c r="FW2939"/>
      <c r="FX2939"/>
      <c r="FY2939"/>
      <c r="FZ2939"/>
      <c r="GA2939"/>
      <c r="GB2939"/>
      <c r="GC2939"/>
      <c r="GD2939"/>
      <c r="GE2939"/>
      <c r="GF2939"/>
      <c r="GG2939"/>
      <c r="GH2939"/>
      <c r="GI2939"/>
      <c r="GJ2939"/>
      <c r="GK2939"/>
      <c r="GL2939"/>
      <c r="GM2939"/>
      <c r="GN2939"/>
      <c r="GO2939"/>
      <c r="GP2939"/>
      <c r="GQ2939"/>
      <c r="GR2939"/>
      <c r="GS2939"/>
      <c r="GT2939"/>
      <c r="GU2939"/>
      <c r="GV2939"/>
      <c r="GW2939"/>
      <c r="GX2939"/>
      <c r="GY2939"/>
      <c r="GZ2939"/>
      <c r="HA2939"/>
      <c r="HB2939"/>
      <c r="HC2939"/>
      <c r="HD2939"/>
      <c r="HE2939"/>
      <c r="HF2939"/>
      <c r="HG2939"/>
      <c r="HH2939"/>
      <c r="HI2939"/>
      <c r="HJ2939"/>
      <c r="HK2939"/>
      <c r="HL2939"/>
      <c r="HM2939"/>
      <c r="HN2939"/>
      <c r="HO2939"/>
      <c r="HP2939"/>
      <c r="HQ2939"/>
      <c r="HR2939"/>
      <c r="HS2939"/>
      <c r="HT2939"/>
      <c r="HU2939"/>
      <c r="HV2939"/>
      <c r="HW2939"/>
      <c r="HX2939"/>
      <c r="HY2939"/>
      <c r="HZ2939"/>
      <c r="IA2939"/>
      <c r="IB2939"/>
      <c r="IC2939"/>
      <c r="ID2939"/>
      <c r="IE2939"/>
      <c r="IF2939"/>
      <c r="IG2939"/>
      <c r="IH2939"/>
      <c r="II2939"/>
      <c r="IJ2939"/>
      <c r="IK2939"/>
      <c r="IL2939"/>
      <c r="IM2939"/>
      <c r="IN2939"/>
      <c r="IO2939"/>
      <c r="IP2939"/>
      <c r="IQ2939"/>
      <c r="IR2939"/>
      <c r="IS2939"/>
      <c r="IT2939"/>
      <c r="IU2939"/>
      <c r="IV2939"/>
      <c r="IW2939"/>
      <c r="IX2939"/>
      <c r="IY2939"/>
      <c r="IZ2939"/>
      <c r="JA2939"/>
      <c r="JB2939"/>
      <c r="JC2939"/>
      <c r="JD2939"/>
      <c r="JE2939"/>
      <c r="JF2939"/>
      <c r="JG2939"/>
      <c r="JH2939"/>
      <c r="JI2939"/>
      <c r="JJ2939"/>
      <c r="JK2939"/>
      <c r="JL2939"/>
      <c r="JM2939"/>
      <c r="JN2939"/>
      <c r="JO2939"/>
      <c r="JP2939"/>
      <c r="JQ2939"/>
      <c r="JR2939"/>
      <c r="JS2939"/>
      <c r="JT2939"/>
      <c r="JU2939"/>
      <c r="JV2939"/>
      <c r="JW2939"/>
      <c r="JX2939"/>
      <c r="JY2939"/>
      <c r="JZ2939"/>
      <c r="KA2939"/>
      <c r="KB2939"/>
      <c r="KC2939"/>
      <c r="KD2939"/>
      <c r="KE2939"/>
      <c r="KF2939"/>
      <c r="KG2939"/>
      <c r="KH2939"/>
      <c r="KI2939"/>
      <c r="KJ2939"/>
      <c r="KK2939"/>
      <c r="KL2939"/>
      <c r="KM2939"/>
      <c r="KN2939"/>
      <c r="KO2939"/>
      <c r="KP2939"/>
      <c r="KQ2939"/>
      <c r="KR2939"/>
      <c r="KS2939"/>
      <c r="KT2939"/>
      <c r="KU2939"/>
      <c r="KV2939"/>
      <c r="KW2939"/>
      <c r="KX2939"/>
      <c r="KY2939"/>
      <c r="KZ2939"/>
      <c r="LA2939"/>
      <c r="LB2939"/>
      <c r="LC2939"/>
      <c r="LD2939"/>
      <c r="LE2939"/>
      <c r="LF2939"/>
      <c r="LG2939"/>
      <c r="LH2939"/>
      <c r="LI2939"/>
      <c r="LJ2939"/>
      <c r="LK2939"/>
      <c r="LL2939"/>
      <c r="LM2939"/>
      <c r="LN2939"/>
      <c r="LO2939"/>
      <c r="LP2939"/>
      <c r="LQ2939"/>
      <c r="LR2939"/>
      <c r="LS2939"/>
      <c r="LT2939"/>
      <c r="LU2939"/>
      <c r="LV2939"/>
      <c r="LW2939"/>
      <c r="LX2939"/>
      <c r="LY2939"/>
      <c r="LZ2939"/>
      <c r="MA2939"/>
      <c r="MB2939"/>
      <c r="MC2939"/>
      <c r="MD2939"/>
      <c r="ME2939"/>
      <c r="MF2939"/>
      <c r="MG2939"/>
      <c r="MH2939"/>
      <c r="MI2939"/>
      <c r="MJ2939"/>
      <c r="MK2939"/>
      <c r="ML2939"/>
      <c r="MM2939"/>
      <c r="MN2939"/>
      <c r="MO2939"/>
      <c r="MP2939"/>
      <c r="MQ2939"/>
      <c r="MR2939"/>
      <c r="MS2939"/>
      <c r="MT2939"/>
      <c r="MU2939"/>
      <c r="MV2939"/>
      <c r="MW2939"/>
      <c r="MX2939"/>
      <c r="MY2939"/>
      <c r="MZ2939"/>
      <c r="NA2939"/>
      <c r="NB2939"/>
      <c r="NC2939"/>
      <c r="ND2939"/>
      <c r="NE2939"/>
      <c r="NF2939"/>
      <c r="NG2939"/>
      <c r="NH2939"/>
      <c r="NI2939"/>
      <c r="NJ2939"/>
      <c r="NK2939"/>
      <c r="NL2939"/>
      <c r="NM2939"/>
      <c r="NN2939"/>
      <c r="NO2939"/>
      <c r="NP2939"/>
      <c r="NQ2939"/>
      <c r="NR2939"/>
      <c r="NS2939"/>
      <c r="NT2939"/>
      <c r="NU2939"/>
      <c r="NV2939"/>
      <c r="NW2939"/>
      <c r="NX2939"/>
      <c r="NY2939"/>
      <c r="NZ2939"/>
      <c r="OA2939"/>
      <c r="OB2939"/>
      <c r="OC2939"/>
      <c r="OD2939"/>
      <c r="OE2939"/>
      <c r="OF2939"/>
      <c r="OG2939"/>
      <c r="OH2939"/>
      <c r="OI2939"/>
      <c r="OJ2939"/>
      <c r="OK2939"/>
      <c r="OL2939"/>
      <c r="OM2939"/>
      <c r="ON2939"/>
      <c r="OO2939"/>
      <c r="OP2939"/>
      <c r="OQ2939"/>
      <c r="OR2939"/>
      <c r="OS2939"/>
      <c r="OT2939"/>
      <c r="OU2939"/>
      <c r="OV2939"/>
      <c r="OW2939"/>
      <c r="OX2939"/>
      <c r="OY2939"/>
      <c r="OZ2939"/>
      <c r="PA2939"/>
      <c r="PB2939"/>
      <c r="PC2939"/>
      <c r="PD2939"/>
      <c r="PE2939"/>
      <c r="PF2939"/>
      <c r="PG2939"/>
      <c r="PH2939"/>
      <c r="PI2939"/>
      <c r="PJ2939"/>
      <c r="PK2939"/>
      <c r="PL2939"/>
      <c r="PM2939"/>
      <c r="PN2939"/>
      <c r="PO2939"/>
      <c r="PP2939"/>
      <c r="PQ2939"/>
      <c r="PR2939"/>
      <c r="PS2939"/>
      <c r="PT2939"/>
      <c r="PU2939"/>
      <c r="PV2939"/>
      <c r="PW2939"/>
      <c r="PX2939"/>
      <c r="PY2939"/>
      <c r="PZ2939"/>
      <c r="QA2939"/>
      <c r="QB2939"/>
      <c r="QC2939"/>
      <c r="QD2939"/>
      <c r="QE2939"/>
      <c r="QF2939"/>
      <c r="QG2939"/>
      <c r="QH2939"/>
      <c r="QI2939"/>
      <c r="QJ2939"/>
      <c r="QK2939"/>
      <c r="QL2939"/>
      <c r="QM2939"/>
      <c r="QN2939"/>
      <c r="QO2939"/>
      <c r="QP2939"/>
      <c r="QQ2939"/>
      <c r="QR2939"/>
      <c r="QS2939"/>
      <c r="QT2939"/>
      <c r="QU2939"/>
      <c r="QV2939"/>
      <c r="QW2939"/>
      <c r="QX2939"/>
      <c r="QY2939"/>
      <c r="QZ2939"/>
      <c r="RA2939"/>
      <c r="RB2939"/>
      <c r="RC2939"/>
      <c r="RD2939"/>
      <c r="RE2939"/>
      <c r="RF2939"/>
      <c r="RG2939"/>
      <c r="RH2939"/>
      <c r="RI2939"/>
      <c r="RJ2939"/>
      <c r="RK2939"/>
      <c r="RL2939"/>
      <c r="RM2939"/>
      <c r="RN2939"/>
      <c r="RO2939"/>
      <c r="RP2939"/>
      <c r="RQ2939"/>
      <c r="RR2939"/>
      <c r="RS2939"/>
      <c r="RT2939"/>
      <c r="RU2939"/>
      <c r="RV2939"/>
      <c r="RW2939"/>
      <c r="RX2939"/>
      <c r="RY2939"/>
      <c r="RZ2939"/>
      <c r="SA2939"/>
      <c r="SB2939"/>
      <c r="SC2939"/>
      <c r="SD2939"/>
      <c r="SE2939"/>
      <c r="SF2939"/>
      <c r="SG2939"/>
      <c r="SH2939"/>
      <c r="SI2939"/>
      <c r="SJ2939"/>
      <c r="SK2939"/>
      <c r="SL2939"/>
      <c r="SM2939"/>
      <c r="SN2939"/>
      <c r="SO2939"/>
      <c r="SP2939"/>
      <c r="SQ2939"/>
      <c r="SR2939"/>
      <c r="SS2939"/>
      <c r="ST2939"/>
      <c r="SU2939"/>
      <c r="SV2939"/>
      <c r="SW2939"/>
      <c r="SX2939"/>
      <c r="SY2939"/>
      <c r="SZ2939"/>
      <c r="TA2939"/>
      <c r="TB2939"/>
      <c r="TC2939"/>
      <c r="TD2939"/>
      <c r="TE2939"/>
      <c r="TF2939"/>
      <c r="TG2939"/>
      <c r="TH2939"/>
      <c r="TI2939"/>
      <c r="TJ2939"/>
      <c r="TK2939"/>
      <c r="TL2939"/>
      <c r="TM2939"/>
      <c r="TN2939"/>
      <c r="TO2939"/>
      <c r="TP2939"/>
      <c r="TQ2939"/>
      <c r="TR2939"/>
      <c r="TS2939"/>
      <c r="TT2939"/>
      <c r="TU2939"/>
      <c r="TV2939"/>
      <c r="TW2939"/>
      <c r="TX2939"/>
      <c r="TY2939"/>
      <c r="TZ2939"/>
      <c r="UA2939"/>
      <c r="UB2939"/>
      <c r="UC2939"/>
      <c r="UD2939"/>
      <c r="UE2939"/>
      <c r="UF2939"/>
      <c r="UG2939"/>
      <c r="UH2939"/>
      <c r="UI2939"/>
      <c r="UJ2939"/>
      <c r="UK2939"/>
      <c r="UL2939"/>
      <c r="UM2939"/>
      <c r="UN2939"/>
      <c r="UO2939"/>
      <c r="UP2939"/>
      <c r="UQ2939"/>
      <c r="UR2939"/>
      <c r="US2939"/>
      <c r="UT2939"/>
      <c r="UU2939"/>
      <c r="UV2939"/>
      <c r="UW2939"/>
      <c r="UX2939"/>
      <c r="UY2939"/>
      <c r="UZ2939"/>
      <c r="VA2939"/>
      <c r="VB2939"/>
      <c r="VC2939"/>
      <c r="VD2939"/>
      <c r="VE2939"/>
      <c r="VF2939"/>
      <c r="VG2939"/>
      <c r="VH2939"/>
      <c r="VI2939"/>
      <c r="VJ2939"/>
      <c r="VK2939"/>
      <c r="VL2939"/>
      <c r="VM2939"/>
      <c r="VN2939"/>
      <c r="VO2939"/>
      <c r="VP2939"/>
      <c r="VQ2939"/>
      <c r="VR2939"/>
      <c r="VS2939"/>
      <c r="VT2939"/>
      <c r="VU2939"/>
      <c r="VV2939"/>
      <c r="VW2939"/>
      <c r="VX2939"/>
      <c r="VY2939"/>
      <c r="VZ2939"/>
      <c r="WA2939"/>
      <c r="WB2939"/>
      <c r="WC2939"/>
      <c r="WD2939"/>
      <c r="WE2939"/>
      <c r="WF2939"/>
      <c r="WG2939"/>
      <c r="WH2939"/>
      <c r="WI2939"/>
      <c r="WJ2939"/>
      <c r="WK2939"/>
      <c r="WL2939"/>
      <c r="WM2939"/>
      <c r="WN2939"/>
      <c r="WO2939"/>
      <c r="WP2939"/>
      <c r="WQ2939"/>
      <c r="WR2939"/>
      <c r="WS2939"/>
      <c r="WT2939"/>
      <c r="WU2939"/>
      <c r="WV2939"/>
      <c r="WW2939"/>
      <c r="WX2939"/>
      <c r="WY2939"/>
      <c r="WZ2939"/>
      <c r="XA2939"/>
      <c r="XB2939"/>
      <c r="XC2939"/>
      <c r="XD2939"/>
      <c r="XE2939"/>
      <c r="XF2939"/>
      <c r="XG2939"/>
      <c r="XH2939"/>
      <c r="XI2939"/>
      <c r="XJ2939"/>
      <c r="XK2939"/>
      <c r="XL2939"/>
      <c r="XM2939"/>
      <c r="XN2939"/>
      <c r="XO2939"/>
      <c r="XP2939"/>
      <c r="XQ2939"/>
      <c r="XR2939"/>
      <c r="XS2939"/>
      <c r="XT2939"/>
      <c r="XU2939"/>
      <c r="XV2939"/>
      <c r="XW2939"/>
      <c r="XX2939"/>
      <c r="XY2939"/>
      <c r="XZ2939"/>
      <c r="YA2939"/>
      <c r="YB2939"/>
      <c r="YC2939"/>
      <c r="YD2939"/>
      <c r="YE2939"/>
      <c r="YF2939"/>
      <c r="YG2939"/>
      <c r="YH2939"/>
      <c r="YI2939"/>
      <c r="YJ2939"/>
      <c r="YK2939"/>
      <c r="YL2939"/>
      <c r="YM2939"/>
      <c r="YN2939"/>
      <c r="YO2939"/>
      <c r="YP2939"/>
      <c r="YQ2939"/>
      <c r="YR2939"/>
      <c r="YS2939"/>
      <c r="YT2939"/>
      <c r="YU2939"/>
      <c r="YV2939"/>
      <c r="YW2939"/>
      <c r="YX2939"/>
      <c r="YY2939"/>
      <c r="YZ2939"/>
      <c r="ZA2939"/>
      <c r="ZB2939"/>
      <c r="ZC2939"/>
      <c r="ZD2939"/>
      <c r="ZE2939"/>
      <c r="ZF2939"/>
      <c r="ZG2939"/>
      <c r="ZH2939"/>
      <c r="ZI2939"/>
      <c r="ZJ2939"/>
      <c r="ZK2939"/>
      <c r="ZL2939"/>
      <c r="ZM2939"/>
      <c r="ZN2939"/>
      <c r="ZO2939"/>
      <c r="ZP2939"/>
      <c r="ZQ2939"/>
      <c r="ZR2939"/>
      <c r="ZS2939"/>
      <c r="ZT2939"/>
      <c r="ZU2939"/>
      <c r="ZV2939"/>
      <c r="ZW2939"/>
      <c r="ZX2939"/>
      <c r="ZY2939"/>
      <c r="ZZ2939"/>
      <c r="AAA2939"/>
      <c r="AAB2939"/>
      <c r="AAC2939"/>
      <c r="AAD2939"/>
      <c r="AAE2939"/>
      <c r="AAF2939"/>
      <c r="AAG2939"/>
      <c r="AAH2939"/>
      <c r="AAI2939"/>
      <c r="AAJ2939"/>
      <c r="AAK2939"/>
      <c r="AAL2939"/>
      <c r="AAM2939"/>
      <c r="AAN2939"/>
      <c r="AAO2939"/>
      <c r="AAP2939"/>
      <c r="AAQ2939"/>
      <c r="AAR2939"/>
      <c r="AAS2939"/>
      <c r="AAT2939"/>
      <c r="AAU2939"/>
      <c r="AAV2939"/>
      <c r="AAW2939"/>
      <c r="AAX2939"/>
      <c r="AAY2939"/>
      <c r="AAZ2939"/>
      <c r="ABA2939"/>
      <c r="ABB2939"/>
      <c r="ABC2939"/>
      <c r="ABD2939"/>
      <c r="ABE2939"/>
      <c r="ABF2939"/>
      <c r="ABG2939"/>
      <c r="ABH2939"/>
      <c r="ABI2939"/>
      <c r="ABJ2939"/>
      <c r="ABK2939"/>
      <c r="ABL2939"/>
      <c r="ABM2939"/>
      <c r="ABN2939"/>
      <c r="ABO2939"/>
      <c r="ABP2939"/>
      <c r="ABQ2939"/>
      <c r="ABR2939"/>
      <c r="ABS2939"/>
      <c r="ABT2939"/>
      <c r="ABU2939"/>
      <c r="ABV2939"/>
      <c r="ABW2939"/>
      <c r="ABX2939"/>
      <c r="ABY2939"/>
      <c r="ABZ2939"/>
      <c r="ACA2939"/>
      <c r="ACB2939"/>
      <c r="ACC2939"/>
      <c r="ACD2939"/>
      <c r="ACE2939"/>
      <c r="ACF2939"/>
      <c r="ACG2939"/>
      <c r="ACH2939"/>
      <c r="ACI2939"/>
      <c r="ACJ2939"/>
      <c r="ACK2939"/>
      <c r="ACL2939"/>
      <c r="ACM2939"/>
      <c r="ACN2939"/>
      <c r="ACO2939"/>
      <c r="ACP2939"/>
      <c r="ACQ2939"/>
      <c r="ACR2939"/>
      <c r="ACS2939"/>
      <c r="ACT2939"/>
      <c r="ACU2939"/>
      <c r="ACV2939"/>
      <c r="ACW2939"/>
      <c r="ACX2939"/>
      <c r="ACY2939"/>
      <c r="ACZ2939"/>
      <c r="ADA2939"/>
      <c r="ADB2939"/>
      <c r="ADC2939"/>
      <c r="ADD2939"/>
      <c r="ADE2939"/>
      <c r="ADF2939"/>
      <c r="ADG2939"/>
      <c r="ADH2939"/>
      <c r="ADI2939"/>
      <c r="ADJ2939"/>
      <c r="ADK2939"/>
      <c r="ADL2939"/>
      <c r="ADM2939"/>
      <c r="ADN2939"/>
      <c r="ADO2939"/>
      <c r="ADP2939"/>
      <c r="ADQ2939"/>
      <c r="ADR2939"/>
      <c r="ADS2939"/>
      <c r="ADT2939"/>
      <c r="ADU2939"/>
      <c r="ADV2939"/>
      <c r="ADW2939"/>
      <c r="ADX2939"/>
      <c r="ADY2939"/>
      <c r="ADZ2939"/>
      <c r="AEA2939"/>
      <c r="AEB2939"/>
      <c r="AEC2939"/>
      <c r="AED2939"/>
      <c r="AEE2939"/>
      <c r="AEF2939"/>
      <c r="AEG2939"/>
      <c r="AEH2939"/>
      <c r="AEI2939"/>
      <c r="AEJ2939"/>
      <c r="AEK2939"/>
      <c r="AEL2939"/>
      <c r="AEM2939"/>
      <c r="AEN2939"/>
      <c r="AEO2939"/>
      <c r="AEP2939"/>
      <c r="AEQ2939"/>
      <c r="AER2939"/>
      <c r="AES2939"/>
      <c r="AET2939"/>
      <c r="AEU2939"/>
      <c r="AEV2939"/>
      <c r="AEW2939"/>
      <c r="AEX2939"/>
      <c r="AEY2939"/>
      <c r="AEZ2939"/>
      <c r="AFA2939"/>
      <c r="AFB2939"/>
      <c r="AFC2939"/>
      <c r="AFD2939"/>
      <c r="AFE2939"/>
      <c r="AFF2939"/>
      <c r="AFG2939"/>
      <c r="AFH2939"/>
      <c r="AFI2939"/>
      <c r="AFJ2939"/>
      <c r="AFK2939"/>
      <c r="AFL2939"/>
      <c r="AFM2939"/>
      <c r="AFN2939"/>
      <c r="AFO2939"/>
      <c r="AFP2939"/>
      <c r="AFQ2939"/>
      <c r="AFR2939"/>
      <c r="AFS2939"/>
      <c r="AFT2939"/>
      <c r="AFU2939"/>
      <c r="AFV2939"/>
      <c r="AFW2939"/>
      <c r="AFX2939"/>
      <c r="AFY2939"/>
      <c r="AFZ2939"/>
      <c r="AGA2939"/>
      <c r="AGB2939"/>
      <c r="AGC2939"/>
      <c r="AGD2939"/>
      <c r="AGE2939"/>
      <c r="AGF2939"/>
      <c r="AGG2939"/>
      <c r="AGH2939"/>
      <c r="AGI2939"/>
      <c r="AGJ2939"/>
      <c r="AGK2939"/>
      <c r="AGL2939"/>
      <c r="AGM2939"/>
      <c r="AGN2939"/>
      <c r="AGO2939"/>
      <c r="AGP2939"/>
      <c r="AGQ2939"/>
      <c r="AGR2939"/>
      <c r="AGS2939"/>
      <c r="AGT2939"/>
      <c r="AGU2939"/>
      <c r="AGV2939"/>
      <c r="AGW2939"/>
      <c r="AGX2939"/>
      <c r="AGY2939"/>
      <c r="AGZ2939"/>
      <c r="AHA2939"/>
      <c r="AHB2939"/>
      <c r="AHC2939"/>
      <c r="AHD2939"/>
      <c r="AHE2939"/>
      <c r="AHF2939"/>
      <c r="AHG2939"/>
      <c r="AHH2939"/>
      <c r="AHI2939"/>
      <c r="AHJ2939"/>
      <c r="AHK2939"/>
      <c r="AHL2939"/>
      <c r="AHM2939"/>
      <c r="AHN2939"/>
      <c r="AHO2939"/>
      <c r="AHP2939"/>
      <c r="AHQ2939"/>
      <c r="AHR2939"/>
      <c r="AHS2939"/>
      <c r="AHT2939"/>
      <c r="AHU2939"/>
      <c r="AHV2939"/>
      <c r="AHW2939"/>
      <c r="AHX2939"/>
      <c r="AHY2939"/>
      <c r="AHZ2939"/>
      <c r="AIA2939"/>
      <c r="AIB2939"/>
      <c r="AIC2939"/>
      <c r="AID2939"/>
      <c r="AIE2939"/>
      <c r="AIF2939"/>
      <c r="AIG2939"/>
      <c r="AIH2939"/>
      <c r="AII2939"/>
      <c r="AIJ2939"/>
      <c r="AIK2939"/>
      <c r="AIL2939"/>
      <c r="AIM2939"/>
      <c r="AIN2939"/>
      <c r="AIO2939"/>
      <c r="AIP2939"/>
      <c r="AIQ2939"/>
      <c r="AIR2939"/>
      <c r="AIS2939"/>
      <c r="AIT2939"/>
      <c r="AIU2939"/>
      <c r="AIV2939"/>
      <c r="AIW2939"/>
      <c r="AIX2939"/>
      <c r="AIY2939"/>
      <c r="AIZ2939"/>
      <c r="AJA2939"/>
      <c r="AJB2939"/>
      <c r="AJC2939"/>
      <c r="AJD2939"/>
      <c r="AJE2939"/>
      <c r="AJF2939"/>
      <c r="AJG2939"/>
      <c r="AJH2939"/>
      <c r="AJI2939"/>
      <c r="AJJ2939"/>
      <c r="AJK2939"/>
      <c r="AJL2939"/>
      <c r="AJM2939"/>
      <c r="AJN2939"/>
      <c r="AJO2939"/>
      <c r="AJP2939"/>
      <c r="AJQ2939"/>
      <c r="AJR2939"/>
      <c r="AJS2939"/>
      <c r="AJT2939"/>
      <c r="AJU2939"/>
      <c r="AJV2939"/>
      <c r="AJW2939"/>
      <c r="AJX2939"/>
      <c r="AJY2939"/>
      <c r="AJZ2939"/>
      <c r="AKA2939"/>
      <c r="AKB2939"/>
      <c r="AKC2939"/>
      <c r="AKD2939"/>
      <c r="AKE2939"/>
      <c r="AKF2939"/>
      <c r="AKG2939"/>
      <c r="AKH2939"/>
      <c r="AKI2939"/>
      <c r="AKJ2939"/>
      <c r="AKK2939"/>
      <c r="AKL2939"/>
      <c r="AKM2939"/>
      <c r="AKN2939"/>
      <c r="AKO2939"/>
      <c r="AKP2939"/>
      <c r="AKQ2939"/>
      <c r="AKR2939"/>
      <c r="AKS2939"/>
      <c r="AKT2939"/>
      <c r="AKU2939"/>
      <c r="AKV2939"/>
      <c r="AKW2939"/>
      <c r="AKX2939"/>
      <c r="AKY2939"/>
      <c r="AKZ2939"/>
      <c r="ALA2939"/>
      <c r="ALB2939"/>
      <c r="ALC2939"/>
      <c r="ALD2939"/>
      <c r="ALE2939"/>
      <c r="ALF2939"/>
      <c r="ALG2939"/>
      <c r="ALH2939"/>
      <c r="ALI2939"/>
      <c r="ALJ2939"/>
      <c r="ALK2939"/>
      <c r="ALL2939"/>
      <c r="ALM2939"/>
      <c r="ALN2939"/>
      <c r="ALO2939"/>
      <c r="ALP2939"/>
      <c r="ALQ2939"/>
      <c r="ALR2939"/>
      <c r="ALS2939"/>
      <c r="ALT2939"/>
      <c r="ALU2939"/>
      <c r="ALV2939"/>
      <c r="ALW2939"/>
      <c r="ALX2939"/>
      <c r="ALY2939"/>
      <c r="ALZ2939"/>
      <c r="AMA2939"/>
      <c r="AMB2939"/>
      <c r="AMC2939"/>
      <c r="AMD2939"/>
      <c r="AME2939"/>
      <c r="AMF2939"/>
      <c r="AMG2939"/>
      <c r="AMH2939"/>
      <c r="AMI2939"/>
      <c r="AMJ2939"/>
      <c r="AMK2939"/>
      <c r="AML2939"/>
      <c r="AMM2939"/>
      <c r="AMN2939"/>
      <c r="AMO2939"/>
      <c r="AMP2939"/>
      <c r="AMQ2939"/>
      <c r="AMR2939"/>
      <c r="AMS2939"/>
      <c r="AMT2939"/>
      <c r="AMU2939"/>
      <c r="AMV2939"/>
      <c r="AMW2939"/>
      <c r="AMX2939"/>
      <c r="AMY2939"/>
      <c r="AMZ2939"/>
      <c r="ANA2939"/>
      <c r="ANB2939"/>
      <c r="ANC2939"/>
      <c r="AND2939"/>
      <c r="ANE2939"/>
      <c r="ANF2939"/>
      <c r="ANG2939"/>
      <c r="ANH2939"/>
      <c r="ANI2939"/>
      <c r="ANJ2939"/>
      <c r="ANK2939"/>
      <c r="ANL2939"/>
      <c r="ANM2939"/>
      <c r="ANN2939"/>
      <c r="ANO2939"/>
      <c r="ANP2939"/>
      <c r="ANQ2939"/>
      <c r="ANR2939"/>
      <c r="ANS2939"/>
      <c r="ANT2939"/>
      <c r="ANU2939"/>
      <c r="ANV2939"/>
      <c r="ANW2939"/>
      <c r="ANX2939"/>
      <c r="ANY2939"/>
      <c r="ANZ2939"/>
      <c r="AOA2939"/>
      <c r="AOB2939"/>
      <c r="AOC2939"/>
      <c r="AOD2939"/>
      <c r="AOE2939"/>
      <c r="AOF2939"/>
      <c r="AOG2939"/>
      <c r="AOH2939"/>
      <c r="AOI2939"/>
      <c r="AOJ2939"/>
      <c r="AOK2939"/>
      <c r="AOL2939"/>
      <c r="AOM2939"/>
      <c r="AON2939"/>
      <c r="AOO2939"/>
      <c r="AOP2939"/>
      <c r="AOQ2939"/>
      <c r="AOR2939"/>
      <c r="AOS2939"/>
      <c r="AOT2939"/>
      <c r="AOU2939"/>
      <c r="AOV2939"/>
      <c r="AOW2939"/>
      <c r="AOX2939"/>
      <c r="AOY2939"/>
      <c r="AOZ2939"/>
      <c r="APA2939"/>
      <c r="APB2939"/>
      <c r="APC2939"/>
      <c r="APD2939"/>
      <c r="APE2939"/>
      <c r="APF2939"/>
      <c r="APG2939"/>
      <c r="APH2939"/>
      <c r="API2939"/>
      <c r="APJ2939"/>
      <c r="APK2939"/>
      <c r="APL2939"/>
      <c r="APM2939"/>
      <c r="APN2939"/>
      <c r="APO2939"/>
      <c r="APP2939"/>
      <c r="APQ2939"/>
      <c r="APR2939"/>
      <c r="APS2939"/>
      <c r="APT2939"/>
      <c r="APU2939"/>
      <c r="APV2939"/>
      <c r="APW2939"/>
      <c r="APX2939"/>
      <c r="APY2939"/>
      <c r="APZ2939"/>
      <c r="AQA2939"/>
      <c r="AQB2939"/>
      <c r="AQC2939"/>
      <c r="AQD2939"/>
      <c r="AQE2939"/>
      <c r="AQF2939"/>
      <c r="AQG2939"/>
      <c r="AQH2939"/>
      <c r="AQI2939"/>
      <c r="AQJ2939"/>
      <c r="AQK2939"/>
      <c r="AQL2939"/>
      <c r="AQM2939"/>
      <c r="AQN2939"/>
      <c r="AQO2939"/>
      <c r="AQP2939"/>
      <c r="AQQ2939"/>
      <c r="AQR2939"/>
      <c r="AQS2939"/>
      <c r="AQT2939"/>
      <c r="AQU2939"/>
      <c r="AQV2939"/>
      <c r="AQW2939"/>
      <c r="AQX2939"/>
      <c r="AQY2939"/>
      <c r="AQZ2939"/>
      <c r="ARA2939"/>
      <c r="ARB2939"/>
      <c r="ARC2939"/>
      <c r="ARD2939"/>
      <c r="ARE2939"/>
      <c r="ARF2939"/>
      <c r="ARG2939"/>
      <c r="ARH2939"/>
      <c r="ARI2939"/>
      <c r="ARJ2939"/>
      <c r="ARK2939"/>
      <c r="ARL2939"/>
      <c r="ARM2939"/>
      <c r="ARN2939"/>
      <c r="ARO2939"/>
      <c r="ARP2939"/>
      <c r="ARQ2939"/>
      <c r="ARR2939"/>
      <c r="ARS2939"/>
      <c r="ART2939"/>
      <c r="ARU2939"/>
      <c r="ARV2939"/>
      <c r="ARW2939"/>
      <c r="ARX2939"/>
      <c r="ARY2939"/>
      <c r="ARZ2939"/>
      <c r="ASA2939"/>
      <c r="ASB2939"/>
      <c r="ASC2939"/>
      <c r="ASD2939"/>
      <c r="ASE2939"/>
      <c r="ASF2939"/>
      <c r="ASG2939"/>
      <c r="ASH2939"/>
      <c r="ASI2939"/>
      <c r="ASJ2939"/>
      <c r="ASK2939"/>
      <c r="ASL2939"/>
      <c r="ASM2939"/>
      <c r="ASN2939"/>
      <c r="ASO2939"/>
      <c r="ASP2939"/>
      <c r="ASQ2939"/>
      <c r="ASR2939"/>
      <c r="ASS2939"/>
      <c r="AST2939"/>
      <c r="ASU2939"/>
      <c r="ASV2939"/>
      <c r="ASW2939"/>
      <c r="ASX2939"/>
      <c r="ASY2939"/>
      <c r="ASZ2939"/>
      <c r="ATA2939"/>
      <c r="ATB2939"/>
      <c r="ATC2939"/>
      <c r="ATD2939"/>
      <c r="ATE2939"/>
      <c r="ATF2939"/>
      <c r="ATG2939"/>
      <c r="ATH2939"/>
      <c r="ATI2939"/>
      <c r="ATJ2939"/>
      <c r="ATK2939"/>
      <c r="ATL2939"/>
      <c r="ATM2939"/>
      <c r="ATN2939"/>
      <c r="ATO2939"/>
      <c r="ATP2939"/>
      <c r="ATQ2939"/>
      <c r="ATR2939"/>
      <c r="ATS2939"/>
      <c r="ATT2939"/>
      <c r="ATU2939"/>
      <c r="ATV2939"/>
      <c r="ATW2939"/>
      <c r="ATX2939"/>
      <c r="ATY2939"/>
      <c r="ATZ2939"/>
      <c r="AUA2939"/>
      <c r="AUB2939"/>
      <c r="AUC2939"/>
      <c r="AUD2939"/>
      <c r="AUE2939"/>
      <c r="AUF2939"/>
      <c r="AUG2939"/>
      <c r="AUH2939"/>
      <c r="AUI2939"/>
      <c r="AUJ2939"/>
      <c r="AUK2939"/>
      <c r="AUL2939"/>
      <c r="AUM2939"/>
      <c r="AUN2939"/>
      <c r="AUO2939"/>
      <c r="AUP2939"/>
      <c r="AUQ2939"/>
      <c r="AUR2939"/>
      <c r="AUS2939"/>
      <c r="AUT2939"/>
      <c r="AUU2939"/>
      <c r="AUV2939"/>
      <c r="AUW2939"/>
      <c r="AUX2939"/>
      <c r="AUY2939"/>
      <c r="AUZ2939"/>
      <c r="AVA2939"/>
      <c r="AVB2939"/>
      <c r="AVC2939"/>
      <c r="AVD2939"/>
      <c r="AVE2939"/>
      <c r="AVF2939"/>
      <c r="AVG2939"/>
      <c r="AVH2939"/>
      <c r="AVI2939"/>
      <c r="AVJ2939"/>
      <c r="AVK2939"/>
      <c r="AVL2939"/>
      <c r="AVM2939"/>
      <c r="AVN2939"/>
      <c r="AVO2939"/>
      <c r="AVP2939"/>
      <c r="AVQ2939"/>
      <c r="AVR2939"/>
      <c r="AVS2939"/>
      <c r="AVT2939"/>
      <c r="AVU2939"/>
      <c r="AVV2939"/>
      <c r="AVW2939"/>
      <c r="AVX2939"/>
      <c r="AVY2939"/>
      <c r="AVZ2939"/>
      <c r="AWA2939"/>
      <c r="AWB2939"/>
      <c r="AWC2939"/>
      <c r="AWD2939"/>
      <c r="AWE2939"/>
      <c r="AWF2939"/>
      <c r="AWG2939"/>
      <c r="AWH2939"/>
      <c r="AWI2939"/>
      <c r="AWJ2939"/>
      <c r="AWK2939"/>
      <c r="AWL2939"/>
      <c r="AWM2939"/>
      <c r="AWN2939"/>
      <c r="AWO2939"/>
      <c r="AWP2939"/>
      <c r="AWQ2939"/>
      <c r="AWR2939"/>
      <c r="AWS2939"/>
      <c r="AWT2939"/>
      <c r="AWU2939"/>
      <c r="AWV2939"/>
      <c r="AWW2939"/>
      <c r="AWX2939"/>
      <c r="AWY2939"/>
      <c r="AWZ2939"/>
      <c r="AXA2939"/>
      <c r="AXB2939"/>
      <c r="AXC2939"/>
      <c r="AXD2939"/>
      <c r="AXE2939"/>
      <c r="AXF2939"/>
      <c r="AXG2939"/>
      <c r="AXH2939"/>
      <c r="AXI2939"/>
      <c r="AXJ2939"/>
      <c r="AXK2939"/>
      <c r="AXL2939"/>
      <c r="AXM2939"/>
      <c r="AXN2939"/>
      <c r="AXO2939"/>
      <c r="AXP2939"/>
      <c r="AXQ2939"/>
      <c r="AXR2939"/>
      <c r="AXS2939"/>
      <c r="AXT2939"/>
      <c r="AXU2939"/>
      <c r="AXV2939"/>
      <c r="AXW2939"/>
      <c r="AXX2939"/>
      <c r="AXY2939"/>
      <c r="AXZ2939"/>
      <c r="AYA2939"/>
      <c r="AYB2939"/>
      <c r="AYC2939"/>
      <c r="AYD2939"/>
      <c r="AYE2939"/>
      <c r="AYF2939"/>
      <c r="AYG2939"/>
      <c r="AYH2939"/>
      <c r="AYI2939"/>
      <c r="AYJ2939"/>
      <c r="AYK2939"/>
      <c r="AYL2939"/>
      <c r="AYM2939"/>
      <c r="AYN2939"/>
      <c r="AYO2939"/>
      <c r="AYP2939"/>
      <c r="AYQ2939"/>
      <c r="AYR2939"/>
      <c r="AYS2939"/>
      <c r="AYT2939"/>
      <c r="AYU2939"/>
      <c r="AYV2939"/>
      <c r="AYW2939"/>
      <c r="AYX2939"/>
      <c r="AYY2939"/>
      <c r="AYZ2939"/>
      <c r="AZA2939"/>
      <c r="AZB2939"/>
      <c r="AZC2939"/>
      <c r="AZD2939"/>
      <c r="AZE2939"/>
      <c r="AZF2939"/>
      <c r="AZG2939"/>
      <c r="AZH2939"/>
      <c r="AZI2939"/>
      <c r="AZJ2939"/>
      <c r="AZK2939"/>
      <c r="AZL2939"/>
      <c r="AZM2939"/>
      <c r="AZN2939"/>
      <c r="AZO2939"/>
      <c r="AZP2939"/>
      <c r="AZQ2939"/>
      <c r="AZR2939"/>
      <c r="AZS2939"/>
      <c r="AZT2939"/>
      <c r="AZU2939"/>
      <c r="AZV2939"/>
      <c r="AZW2939"/>
      <c r="AZX2939"/>
      <c r="AZY2939"/>
      <c r="AZZ2939"/>
      <c r="BAA2939"/>
      <c r="BAB2939"/>
      <c r="BAC2939"/>
      <c r="BAD2939"/>
      <c r="BAE2939"/>
      <c r="BAF2939"/>
      <c r="BAG2939"/>
      <c r="BAH2939"/>
      <c r="BAI2939"/>
      <c r="BAJ2939"/>
      <c r="BAK2939"/>
      <c r="BAL2939"/>
      <c r="BAM2939"/>
      <c r="BAN2939"/>
      <c r="BAO2939"/>
      <c r="BAP2939"/>
      <c r="BAQ2939"/>
      <c r="BAR2939"/>
      <c r="BAS2939"/>
      <c r="BAT2939"/>
      <c r="BAU2939"/>
      <c r="BAV2939"/>
      <c r="BAW2939"/>
      <c r="BAX2939"/>
      <c r="BAY2939"/>
      <c r="BAZ2939"/>
      <c r="BBA2939"/>
      <c r="BBB2939"/>
      <c r="BBC2939"/>
      <c r="BBD2939"/>
      <c r="BBE2939"/>
      <c r="BBF2939"/>
      <c r="BBG2939"/>
      <c r="BBH2939"/>
      <c r="BBI2939"/>
      <c r="BBJ2939"/>
      <c r="BBK2939"/>
      <c r="BBL2939"/>
      <c r="BBM2939"/>
      <c r="BBN2939"/>
      <c r="BBO2939"/>
      <c r="BBP2939"/>
      <c r="BBQ2939"/>
      <c r="BBR2939"/>
      <c r="BBS2939"/>
      <c r="BBT2939"/>
      <c r="BBU2939"/>
      <c r="BBV2939"/>
      <c r="BBW2939"/>
      <c r="BBX2939"/>
      <c r="BBY2939"/>
      <c r="BBZ2939"/>
      <c r="BCA2939"/>
      <c r="BCB2939"/>
      <c r="BCC2939"/>
      <c r="BCD2939"/>
      <c r="BCE2939"/>
      <c r="BCF2939"/>
      <c r="BCG2939"/>
      <c r="BCH2939"/>
      <c r="BCI2939"/>
      <c r="BCJ2939"/>
      <c r="BCK2939"/>
      <c r="BCL2939"/>
      <c r="BCM2939"/>
      <c r="BCN2939"/>
      <c r="BCO2939"/>
      <c r="BCP2939"/>
      <c r="BCQ2939"/>
      <c r="BCR2939"/>
      <c r="BCS2939"/>
      <c r="BCT2939"/>
      <c r="BCU2939"/>
      <c r="BCV2939"/>
      <c r="BCW2939"/>
      <c r="BCX2939"/>
      <c r="BCY2939"/>
      <c r="BCZ2939"/>
      <c r="BDA2939"/>
      <c r="BDB2939"/>
      <c r="BDC2939"/>
      <c r="BDD2939"/>
      <c r="BDE2939"/>
      <c r="BDF2939"/>
      <c r="BDG2939"/>
      <c r="BDH2939"/>
      <c r="BDI2939"/>
      <c r="BDJ2939"/>
      <c r="BDK2939"/>
      <c r="BDL2939"/>
      <c r="BDM2939"/>
      <c r="BDN2939"/>
      <c r="BDO2939"/>
      <c r="BDP2939"/>
      <c r="BDQ2939"/>
      <c r="BDR2939"/>
      <c r="BDS2939"/>
      <c r="BDT2939"/>
      <c r="BDU2939"/>
      <c r="BDV2939"/>
      <c r="BDW2939"/>
      <c r="BDX2939"/>
      <c r="BDY2939"/>
      <c r="BDZ2939"/>
      <c r="BEA2939"/>
      <c r="BEB2939"/>
      <c r="BEC2939"/>
      <c r="BED2939"/>
      <c r="BEE2939"/>
      <c r="BEF2939"/>
      <c r="BEG2939"/>
      <c r="BEH2939"/>
      <c r="BEI2939"/>
      <c r="BEJ2939"/>
      <c r="BEK2939"/>
      <c r="BEL2939"/>
      <c r="BEM2939"/>
      <c r="BEN2939"/>
      <c r="BEO2939"/>
      <c r="BEP2939"/>
      <c r="BEQ2939"/>
      <c r="BER2939"/>
      <c r="BES2939"/>
      <c r="BET2939"/>
      <c r="BEU2939"/>
      <c r="BEV2939"/>
      <c r="BEW2939"/>
      <c r="BEX2939"/>
      <c r="BEY2939"/>
      <c r="BEZ2939"/>
      <c r="BFA2939"/>
      <c r="BFB2939"/>
      <c r="BFC2939"/>
      <c r="BFD2939"/>
      <c r="BFE2939"/>
      <c r="BFF2939"/>
      <c r="BFG2939"/>
      <c r="BFH2939"/>
      <c r="BFI2939"/>
      <c r="BFJ2939"/>
      <c r="BFK2939"/>
      <c r="BFL2939"/>
      <c r="BFM2939"/>
      <c r="BFN2939"/>
      <c r="BFO2939"/>
      <c r="BFP2939"/>
      <c r="BFQ2939"/>
      <c r="BFR2939"/>
      <c r="BFS2939"/>
      <c r="BFT2939"/>
      <c r="BFU2939"/>
      <c r="BFV2939"/>
      <c r="BFW2939"/>
      <c r="BFX2939"/>
      <c r="BFY2939"/>
      <c r="BFZ2939"/>
      <c r="BGA2939"/>
      <c r="BGB2939"/>
      <c r="BGC2939"/>
      <c r="BGD2939"/>
      <c r="BGE2939"/>
      <c r="BGF2939"/>
      <c r="BGG2939"/>
      <c r="BGH2939"/>
      <c r="BGI2939"/>
      <c r="BGJ2939"/>
      <c r="BGK2939"/>
      <c r="BGL2939"/>
      <c r="BGM2939"/>
      <c r="BGN2939"/>
      <c r="BGO2939"/>
      <c r="BGP2939"/>
      <c r="BGQ2939"/>
      <c r="BGR2939"/>
      <c r="BGS2939"/>
      <c r="BGT2939"/>
      <c r="BGU2939"/>
      <c r="BGV2939"/>
      <c r="BGW2939"/>
      <c r="BGX2939"/>
      <c r="BGY2939"/>
      <c r="BGZ2939"/>
      <c r="BHA2939"/>
      <c r="BHB2939"/>
      <c r="BHC2939"/>
      <c r="BHD2939"/>
      <c r="BHE2939"/>
      <c r="BHF2939"/>
      <c r="BHG2939"/>
      <c r="BHH2939"/>
      <c r="BHI2939"/>
      <c r="BHJ2939"/>
      <c r="BHK2939"/>
      <c r="BHL2939"/>
      <c r="BHM2939"/>
      <c r="BHN2939"/>
      <c r="BHO2939"/>
      <c r="BHP2939"/>
      <c r="BHQ2939"/>
      <c r="BHR2939"/>
      <c r="BHS2939"/>
      <c r="BHT2939"/>
      <c r="BHU2939"/>
      <c r="BHV2939"/>
      <c r="BHW2939"/>
      <c r="BHX2939"/>
      <c r="BHY2939"/>
      <c r="BHZ2939"/>
      <c r="BIA2939"/>
      <c r="BIB2939"/>
      <c r="BIC2939"/>
      <c r="BID2939"/>
      <c r="BIE2939"/>
      <c r="BIF2939"/>
      <c r="BIG2939"/>
      <c r="BIH2939"/>
      <c r="BII2939"/>
      <c r="BIJ2939"/>
      <c r="BIK2939"/>
      <c r="BIL2939"/>
      <c r="BIM2939"/>
      <c r="BIN2939"/>
      <c r="BIO2939"/>
      <c r="BIP2939"/>
      <c r="BIQ2939"/>
      <c r="BIR2939"/>
      <c r="BIS2939"/>
      <c r="BIT2939"/>
      <c r="BIU2939"/>
      <c r="BIV2939"/>
      <c r="BIW2939"/>
      <c r="BIX2939"/>
      <c r="BIY2939"/>
      <c r="BIZ2939"/>
      <c r="BJA2939"/>
      <c r="BJB2939"/>
      <c r="BJC2939"/>
      <c r="BJD2939"/>
      <c r="BJE2939"/>
      <c r="BJF2939"/>
      <c r="BJG2939"/>
      <c r="BJH2939"/>
      <c r="BJI2939"/>
      <c r="BJJ2939"/>
      <c r="BJK2939"/>
      <c r="BJL2939"/>
      <c r="BJM2939"/>
      <c r="BJN2939"/>
      <c r="BJO2939"/>
      <c r="BJP2939"/>
      <c r="BJQ2939"/>
      <c r="BJR2939"/>
      <c r="BJS2939"/>
      <c r="BJT2939"/>
      <c r="BJU2939"/>
      <c r="BJV2939"/>
      <c r="BJW2939"/>
      <c r="BJX2939"/>
      <c r="BJY2939"/>
      <c r="BJZ2939"/>
      <c r="BKA2939"/>
      <c r="BKB2939"/>
      <c r="BKC2939"/>
      <c r="BKD2939"/>
      <c r="BKE2939"/>
      <c r="BKF2939"/>
      <c r="BKG2939"/>
      <c r="BKH2939"/>
      <c r="BKI2939"/>
      <c r="BKJ2939"/>
      <c r="BKK2939"/>
      <c r="BKL2939"/>
      <c r="BKM2939"/>
      <c r="BKN2939"/>
      <c r="BKO2939"/>
      <c r="BKP2939"/>
      <c r="BKQ2939"/>
      <c r="BKR2939"/>
      <c r="BKS2939"/>
      <c r="BKT2939"/>
      <c r="BKU2939"/>
      <c r="BKV2939"/>
      <c r="BKW2939"/>
      <c r="BKX2939"/>
      <c r="BKY2939"/>
      <c r="BKZ2939"/>
      <c r="BLA2939"/>
      <c r="BLB2939"/>
      <c r="BLC2939"/>
      <c r="BLD2939"/>
      <c r="BLE2939"/>
      <c r="BLF2939"/>
      <c r="BLG2939"/>
      <c r="BLH2939"/>
      <c r="BLI2939"/>
      <c r="BLJ2939"/>
      <c r="BLK2939"/>
      <c r="BLL2939"/>
      <c r="BLM2939"/>
      <c r="BLN2939"/>
      <c r="BLO2939"/>
      <c r="BLP2939"/>
      <c r="BLQ2939"/>
      <c r="BLR2939"/>
      <c r="BLS2939"/>
      <c r="BLT2939"/>
      <c r="BLU2939"/>
      <c r="BLV2939"/>
      <c r="BLW2939"/>
      <c r="BLX2939"/>
      <c r="BLY2939"/>
      <c r="BLZ2939"/>
      <c r="BMA2939"/>
      <c r="BMB2939"/>
      <c r="BMC2939"/>
      <c r="BMD2939"/>
      <c r="BME2939"/>
      <c r="BMF2939"/>
      <c r="BMG2939"/>
      <c r="BMH2939"/>
      <c r="BMI2939"/>
      <c r="BMJ2939"/>
      <c r="BMK2939"/>
      <c r="BML2939"/>
      <c r="BMM2939"/>
      <c r="BMN2939"/>
      <c r="BMO2939"/>
      <c r="BMP2939"/>
      <c r="BMQ2939"/>
      <c r="BMR2939"/>
      <c r="BMS2939"/>
      <c r="BMT2939"/>
      <c r="BMU2939"/>
      <c r="BMV2939"/>
      <c r="BMW2939"/>
      <c r="BMX2939"/>
      <c r="BMY2939"/>
      <c r="BMZ2939"/>
      <c r="BNA2939"/>
      <c r="BNB2939"/>
      <c r="BNC2939"/>
      <c r="BND2939"/>
      <c r="BNE2939"/>
      <c r="BNF2939"/>
      <c r="BNG2939"/>
      <c r="BNH2939"/>
      <c r="BNI2939"/>
      <c r="BNJ2939"/>
      <c r="BNK2939"/>
      <c r="BNL2939"/>
      <c r="BNM2939"/>
      <c r="BNN2939"/>
      <c r="BNO2939"/>
      <c r="BNP2939"/>
      <c r="BNQ2939"/>
      <c r="BNR2939"/>
      <c r="BNS2939"/>
      <c r="BNT2939"/>
      <c r="BNU2939"/>
      <c r="BNV2939"/>
      <c r="BNW2939"/>
      <c r="BNX2939"/>
      <c r="BNY2939"/>
      <c r="BNZ2939"/>
      <c r="BOA2939"/>
      <c r="BOB2939"/>
      <c r="BOC2939"/>
      <c r="BOD2939"/>
      <c r="BOE2939"/>
      <c r="BOF2939"/>
      <c r="BOG2939"/>
      <c r="BOH2939"/>
      <c r="BOI2939"/>
      <c r="BOJ2939"/>
      <c r="BOK2939"/>
      <c r="BOL2939"/>
      <c r="BOM2939"/>
      <c r="BON2939"/>
      <c r="BOO2939"/>
      <c r="BOP2939"/>
      <c r="BOQ2939"/>
      <c r="BOR2939"/>
      <c r="BOS2939"/>
      <c r="BOT2939"/>
      <c r="BOU2939"/>
      <c r="BOV2939"/>
      <c r="BOW2939"/>
      <c r="BOX2939"/>
      <c r="BOY2939"/>
      <c r="BOZ2939"/>
      <c r="BPA2939"/>
      <c r="BPB2939"/>
      <c r="BPC2939"/>
      <c r="BPD2939"/>
      <c r="BPE2939"/>
      <c r="BPF2939"/>
      <c r="BPG2939"/>
      <c r="BPH2939"/>
      <c r="BPI2939"/>
      <c r="BPJ2939"/>
      <c r="BPK2939"/>
      <c r="BPL2939"/>
      <c r="BPM2939"/>
      <c r="BPN2939"/>
      <c r="BPO2939"/>
      <c r="BPP2939"/>
      <c r="BPQ2939"/>
      <c r="BPR2939"/>
      <c r="BPS2939"/>
      <c r="BPT2939"/>
      <c r="BPU2939"/>
      <c r="BPV2939"/>
      <c r="BPW2939"/>
      <c r="BPX2939"/>
      <c r="BPY2939"/>
      <c r="BPZ2939"/>
      <c r="BQA2939"/>
      <c r="BQB2939"/>
      <c r="BQC2939"/>
      <c r="BQD2939"/>
      <c r="BQE2939"/>
      <c r="BQF2939"/>
      <c r="BQG2939"/>
      <c r="BQH2939"/>
      <c r="BQI2939"/>
      <c r="BQJ2939"/>
      <c r="BQK2939"/>
      <c r="BQL2939"/>
      <c r="BQM2939"/>
      <c r="BQN2939"/>
      <c r="BQO2939"/>
      <c r="BQP2939"/>
      <c r="BQQ2939"/>
      <c r="BQR2939"/>
      <c r="BQS2939"/>
      <c r="BQT2939"/>
      <c r="BQU2939"/>
      <c r="BQV2939"/>
      <c r="BQW2939"/>
      <c r="BQX2939"/>
      <c r="BQY2939"/>
      <c r="BQZ2939"/>
      <c r="BRA2939"/>
      <c r="BRB2939"/>
      <c r="BRC2939"/>
      <c r="BRD2939"/>
      <c r="BRE2939"/>
      <c r="BRF2939"/>
      <c r="BRG2939"/>
      <c r="BRH2939"/>
      <c r="BRI2939"/>
      <c r="BRJ2939"/>
      <c r="BRK2939"/>
      <c r="BRL2939"/>
      <c r="BRM2939"/>
      <c r="BRN2939"/>
      <c r="BRO2939"/>
      <c r="BRP2939"/>
      <c r="BRQ2939"/>
      <c r="BRR2939"/>
      <c r="BRS2939"/>
      <c r="BRT2939"/>
      <c r="BRU2939"/>
      <c r="BRV2939"/>
      <c r="BRW2939"/>
      <c r="BRX2939"/>
      <c r="BRY2939"/>
      <c r="BRZ2939"/>
      <c r="BSA2939"/>
      <c r="BSB2939"/>
      <c r="BSC2939"/>
      <c r="BSD2939"/>
      <c r="BSE2939"/>
      <c r="BSF2939"/>
      <c r="BSG2939"/>
      <c r="BSH2939"/>
      <c r="BSI2939"/>
      <c r="BSJ2939"/>
      <c r="BSK2939"/>
      <c r="BSL2939"/>
      <c r="BSM2939"/>
      <c r="BSN2939"/>
      <c r="BSO2939"/>
      <c r="BSP2939"/>
      <c r="BSQ2939"/>
      <c r="BSR2939"/>
      <c r="BSS2939"/>
      <c r="BST2939"/>
      <c r="BSU2939"/>
      <c r="BSV2939"/>
      <c r="BSW2939"/>
      <c r="BSX2939"/>
      <c r="BSY2939"/>
      <c r="BSZ2939"/>
      <c r="BTA2939"/>
      <c r="BTB2939"/>
      <c r="BTC2939"/>
      <c r="BTD2939"/>
      <c r="BTE2939"/>
      <c r="BTF2939"/>
      <c r="BTG2939"/>
      <c r="BTH2939"/>
      <c r="BTI2939"/>
      <c r="BTJ2939"/>
      <c r="BTK2939"/>
      <c r="BTL2939"/>
      <c r="BTM2939"/>
      <c r="BTN2939"/>
      <c r="BTO2939"/>
      <c r="BTP2939"/>
      <c r="BTQ2939"/>
      <c r="BTR2939"/>
      <c r="BTS2939"/>
      <c r="BTT2939"/>
      <c r="BTU2939"/>
      <c r="BTV2939"/>
      <c r="BTW2939"/>
      <c r="BTX2939"/>
      <c r="BTY2939"/>
      <c r="BTZ2939"/>
      <c r="BUA2939"/>
      <c r="BUB2939"/>
      <c r="BUC2939"/>
      <c r="BUD2939"/>
      <c r="BUE2939"/>
      <c r="BUF2939"/>
      <c r="BUG2939"/>
      <c r="BUH2939"/>
      <c r="BUI2939"/>
      <c r="BUJ2939"/>
      <c r="BUK2939"/>
      <c r="BUL2939"/>
      <c r="BUM2939"/>
      <c r="BUN2939"/>
      <c r="BUO2939"/>
      <c r="BUP2939"/>
      <c r="BUQ2939"/>
      <c r="BUR2939"/>
      <c r="BUS2939"/>
      <c r="BUT2939"/>
      <c r="BUU2939"/>
      <c r="BUV2939"/>
      <c r="BUW2939"/>
      <c r="BUX2939"/>
      <c r="BUY2939"/>
      <c r="BUZ2939"/>
      <c r="BVA2939"/>
      <c r="BVB2939"/>
      <c r="BVC2939"/>
      <c r="BVD2939"/>
      <c r="BVE2939"/>
      <c r="BVF2939"/>
      <c r="BVG2939"/>
      <c r="BVH2939"/>
      <c r="BVI2939"/>
      <c r="BVJ2939"/>
      <c r="BVK2939"/>
      <c r="BVL2939"/>
      <c r="BVM2939"/>
      <c r="BVN2939"/>
      <c r="BVO2939"/>
      <c r="BVP2939"/>
      <c r="BVQ2939"/>
      <c r="BVR2939"/>
      <c r="BVS2939"/>
      <c r="BVT2939"/>
      <c r="BVU2939"/>
      <c r="BVV2939"/>
      <c r="BVW2939"/>
      <c r="BVX2939"/>
      <c r="BVY2939"/>
      <c r="BVZ2939"/>
      <c r="BWA2939"/>
      <c r="BWB2939"/>
      <c r="BWC2939"/>
      <c r="BWD2939"/>
      <c r="BWE2939"/>
      <c r="BWF2939"/>
      <c r="BWG2939"/>
      <c r="BWH2939"/>
      <c r="BWI2939"/>
      <c r="BWJ2939"/>
      <c r="BWK2939"/>
      <c r="BWL2939"/>
      <c r="BWM2939"/>
      <c r="BWN2939"/>
      <c r="BWO2939"/>
      <c r="BWP2939"/>
      <c r="BWQ2939"/>
      <c r="BWR2939"/>
      <c r="BWS2939"/>
      <c r="BWT2939"/>
      <c r="BWU2939"/>
      <c r="BWV2939"/>
      <c r="BWW2939"/>
      <c r="BWX2939"/>
      <c r="BWY2939"/>
      <c r="BWZ2939"/>
      <c r="BXA2939"/>
      <c r="BXB2939"/>
      <c r="BXC2939"/>
      <c r="BXD2939"/>
      <c r="BXE2939"/>
      <c r="BXF2939"/>
      <c r="BXG2939"/>
      <c r="BXH2939"/>
      <c r="BXI2939"/>
      <c r="BXJ2939"/>
      <c r="BXK2939"/>
      <c r="BXL2939"/>
      <c r="BXM2939"/>
      <c r="BXN2939"/>
      <c r="BXO2939"/>
      <c r="BXP2939"/>
      <c r="BXQ2939"/>
      <c r="BXR2939"/>
      <c r="BXS2939"/>
      <c r="BXT2939"/>
      <c r="BXU2939"/>
      <c r="BXV2939"/>
      <c r="BXW2939"/>
      <c r="BXX2939"/>
      <c r="BXY2939"/>
      <c r="BXZ2939"/>
      <c r="BYA2939"/>
      <c r="BYB2939"/>
      <c r="BYC2939"/>
      <c r="BYD2939"/>
      <c r="BYE2939"/>
      <c r="BYF2939"/>
      <c r="BYG2939"/>
      <c r="BYH2939"/>
      <c r="BYI2939"/>
      <c r="BYJ2939"/>
      <c r="BYK2939"/>
      <c r="BYL2939"/>
      <c r="BYM2939"/>
      <c r="BYN2939"/>
      <c r="BYO2939"/>
      <c r="BYP2939"/>
      <c r="BYQ2939"/>
      <c r="BYR2939"/>
      <c r="BYS2939"/>
      <c r="BYT2939"/>
      <c r="BYU2939"/>
      <c r="BYV2939"/>
      <c r="BYW2939"/>
      <c r="BYX2939"/>
      <c r="BYY2939"/>
      <c r="BYZ2939"/>
      <c r="BZA2939"/>
      <c r="BZB2939"/>
      <c r="BZC2939"/>
      <c r="BZD2939"/>
      <c r="BZE2939"/>
      <c r="BZF2939"/>
      <c r="BZG2939"/>
      <c r="BZH2939"/>
      <c r="BZI2939"/>
      <c r="BZJ2939"/>
      <c r="BZK2939"/>
      <c r="BZL2939"/>
      <c r="BZM2939"/>
      <c r="BZN2939"/>
      <c r="BZO2939"/>
      <c r="BZP2939"/>
      <c r="BZQ2939"/>
      <c r="BZR2939"/>
      <c r="BZS2939"/>
      <c r="BZT2939"/>
      <c r="BZU2939"/>
      <c r="BZV2939"/>
      <c r="BZW2939"/>
      <c r="BZX2939"/>
      <c r="BZY2939"/>
      <c r="BZZ2939"/>
      <c r="CAA2939"/>
      <c r="CAB2939"/>
      <c r="CAC2939"/>
      <c r="CAD2939"/>
      <c r="CAE2939"/>
      <c r="CAF2939"/>
      <c r="CAG2939"/>
      <c r="CAH2939"/>
      <c r="CAI2939"/>
      <c r="CAJ2939"/>
      <c r="CAK2939"/>
      <c r="CAL2939"/>
      <c r="CAM2939"/>
      <c r="CAN2939"/>
      <c r="CAO2939"/>
      <c r="CAP2939"/>
      <c r="CAQ2939"/>
      <c r="CAR2939"/>
      <c r="CAS2939"/>
      <c r="CAT2939"/>
      <c r="CAU2939"/>
      <c r="CAV2939"/>
      <c r="CAW2939"/>
      <c r="CAX2939"/>
      <c r="CAY2939"/>
      <c r="CAZ2939"/>
      <c r="CBA2939"/>
      <c r="CBB2939"/>
      <c r="CBC2939"/>
      <c r="CBD2939"/>
      <c r="CBE2939"/>
      <c r="CBF2939"/>
      <c r="CBG2939"/>
      <c r="CBH2939"/>
      <c r="CBI2939"/>
      <c r="CBJ2939"/>
      <c r="CBK2939"/>
      <c r="CBL2939"/>
      <c r="CBM2939"/>
      <c r="CBN2939"/>
      <c r="CBO2939"/>
      <c r="CBP2939"/>
      <c r="CBQ2939"/>
      <c r="CBR2939"/>
      <c r="CBS2939"/>
      <c r="CBT2939"/>
      <c r="CBU2939"/>
      <c r="CBV2939"/>
      <c r="CBW2939"/>
      <c r="CBX2939"/>
      <c r="CBY2939"/>
      <c r="CBZ2939"/>
      <c r="CCA2939"/>
      <c r="CCB2939"/>
      <c r="CCC2939"/>
      <c r="CCD2939"/>
      <c r="CCE2939"/>
      <c r="CCF2939"/>
      <c r="CCG2939"/>
      <c r="CCH2939"/>
      <c r="CCI2939"/>
      <c r="CCJ2939"/>
      <c r="CCK2939"/>
      <c r="CCL2939"/>
      <c r="CCM2939"/>
      <c r="CCN2939"/>
      <c r="CCO2939"/>
      <c r="CCP2939"/>
      <c r="CCQ2939"/>
      <c r="CCR2939"/>
      <c r="CCS2939"/>
      <c r="CCT2939"/>
      <c r="CCU2939"/>
      <c r="CCV2939"/>
      <c r="CCW2939"/>
      <c r="CCX2939"/>
      <c r="CCY2939"/>
      <c r="CCZ2939"/>
      <c r="CDA2939"/>
      <c r="CDB2939"/>
      <c r="CDC2939"/>
      <c r="CDD2939"/>
      <c r="CDE2939"/>
      <c r="CDF2939"/>
      <c r="CDG2939"/>
      <c r="CDH2939"/>
      <c r="CDI2939"/>
      <c r="CDJ2939"/>
      <c r="CDK2939"/>
      <c r="CDL2939"/>
      <c r="CDM2939"/>
      <c r="CDN2939"/>
      <c r="CDO2939"/>
      <c r="CDP2939"/>
      <c r="CDQ2939"/>
      <c r="CDR2939"/>
      <c r="CDS2939"/>
      <c r="CDT2939"/>
      <c r="CDU2939"/>
      <c r="CDV2939"/>
      <c r="CDW2939"/>
      <c r="CDX2939"/>
      <c r="CDY2939"/>
      <c r="CDZ2939"/>
      <c r="CEA2939"/>
      <c r="CEB2939"/>
      <c r="CEC2939"/>
      <c r="CED2939"/>
      <c r="CEE2939"/>
      <c r="CEF2939"/>
      <c r="CEG2939"/>
      <c r="CEH2939"/>
      <c r="CEI2939"/>
      <c r="CEJ2939"/>
      <c r="CEK2939"/>
      <c r="CEL2939"/>
      <c r="CEM2939"/>
      <c r="CEN2939"/>
      <c r="CEO2939"/>
      <c r="CEP2939"/>
      <c r="CEQ2939"/>
      <c r="CER2939"/>
      <c r="CES2939"/>
      <c r="CET2939"/>
      <c r="CEU2939"/>
      <c r="CEV2939"/>
      <c r="CEW2939"/>
      <c r="CEX2939"/>
      <c r="CEY2939"/>
      <c r="CEZ2939"/>
      <c r="CFA2939"/>
      <c r="CFB2939"/>
      <c r="CFC2939"/>
      <c r="CFD2939"/>
      <c r="CFE2939"/>
      <c r="CFF2939"/>
      <c r="CFG2939"/>
      <c r="CFH2939"/>
      <c r="CFI2939"/>
      <c r="CFJ2939"/>
      <c r="CFK2939"/>
      <c r="CFL2939"/>
      <c r="CFM2939"/>
      <c r="CFN2939"/>
      <c r="CFO2939"/>
      <c r="CFP2939"/>
      <c r="CFQ2939"/>
      <c r="CFR2939"/>
      <c r="CFS2939"/>
      <c r="CFT2939"/>
      <c r="CFU2939"/>
      <c r="CFV2939"/>
      <c r="CFW2939"/>
      <c r="CFX2939"/>
      <c r="CFY2939"/>
      <c r="CFZ2939"/>
      <c r="CGA2939"/>
      <c r="CGB2939"/>
      <c r="CGC2939"/>
      <c r="CGD2939"/>
      <c r="CGE2939"/>
      <c r="CGF2939"/>
      <c r="CGG2939"/>
      <c r="CGH2939"/>
      <c r="CGI2939"/>
      <c r="CGJ2939"/>
      <c r="CGK2939"/>
      <c r="CGL2939"/>
      <c r="CGM2939"/>
      <c r="CGN2939"/>
      <c r="CGO2939"/>
      <c r="CGP2939"/>
      <c r="CGQ2939"/>
      <c r="CGR2939"/>
      <c r="CGS2939"/>
      <c r="CGT2939"/>
      <c r="CGU2939"/>
      <c r="CGV2939"/>
      <c r="CGW2939"/>
      <c r="CGX2939"/>
      <c r="CGY2939"/>
      <c r="CGZ2939"/>
      <c r="CHA2939"/>
      <c r="CHB2939"/>
      <c r="CHC2939"/>
      <c r="CHD2939"/>
      <c r="CHE2939"/>
      <c r="CHF2939"/>
      <c r="CHG2939"/>
      <c r="CHH2939"/>
      <c r="CHI2939"/>
      <c r="CHJ2939"/>
      <c r="CHK2939"/>
      <c r="CHL2939"/>
      <c r="CHM2939"/>
      <c r="CHN2939"/>
      <c r="CHO2939"/>
      <c r="CHP2939"/>
      <c r="CHQ2939"/>
      <c r="CHR2939"/>
      <c r="CHS2939"/>
      <c r="CHT2939"/>
      <c r="CHU2939"/>
      <c r="CHV2939"/>
      <c r="CHW2939"/>
      <c r="CHX2939"/>
      <c r="CHY2939"/>
      <c r="CHZ2939"/>
      <c r="CIA2939"/>
      <c r="CIB2939"/>
      <c r="CIC2939"/>
      <c r="CID2939"/>
      <c r="CIE2939"/>
      <c r="CIF2939"/>
      <c r="CIG2939"/>
      <c r="CIH2939"/>
      <c r="CII2939"/>
      <c r="CIJ2939"/>
      <c r="CIK2939"/>
      <c r="CIL2939"/>
      <c r="CIM2939"/>
      <c r="CIN2939"/>
      <c r="CIO2939"/>
      <c r="CIP2939"/>
      <c r="CIQ2939"/>
      <c r="CIR2939"/>
      <c r="CIS2939"/>
      <c r="CIT2939"/>
      <c r="CIU2939"/>
      <c r="CIV2939"/>
      <c r="CIW2939"/>
      <c r="CIX2939"/>
      <c r="CIY2939"/>
      <c r="CIZ2939"/>
      <c r="CJA2939"/>
      <c r="CJB2939"/>
      <c r="CJC2939"/>
      <c r="CJD2939"/>
      <c r="CJE2939"/>
      <c r="CJF2939"/>
      <c r="CJG2939"/>
      <c r="CJH2939"/>
      <c r="CJI2939"/>
      <c r="CJJ2939"/>
      <c r="CJK2939"/>
      <c r="CJL2939"/>
      <c r="CJM2939"/>
      <c r="CJN2939"/>
      <c r="CJO2939"/>
      <c r="CJP2939"/>
      <c r="CJQ2939"/>
      <c r="CJR2939"/>
      <c r="CJS2939"/>
      <c r="CJT2939"/>
      <c r="CJU2939"/>
      <c r="CJV2939"/>
      <c r="CJW2939"/>
      <c r="CJX2939"/>
      <c r="CJY2939"/>
      <c r="CJZ2939"/>
      <c r="CKA2939"/>
      <c r="CKB2939"/>
      <c r="CKC2939"/>
      <c r="CKD2939"/>
      <c r="CKE2939"/>
      <c r="CKF2939"/>
      <c r="CKG2939"/>
      <c r="CKH2939"/>
      <c r="CKI2939"/>
      <c r="CKJ2939"/>
      <c r="CKK2939"/>
      <c r="CKL2939"/>
      <c r="CKM2939"/>
      <c r="CKN2939"/>
      <c r="CKO2939"/>
      <c r="CKP2939"/>
      <c r="CKQ2939"/>
      <c r="CKR2939"/>
      <c r="CKS2939"/>
      <c r="CKT2939"/>
      <c r="CKU2939"/>
      <c r="CKV2939"/>
      <c r="CKW2939"/>
      <c r="CKX2939"/>
      <c r="CKY2939"/>
      <c r="CKZ2939"/>
      <c r="CLA2939"/>
      <c r="CLB2939"/>
      <c r="CLC2939"/>
      <c r="CLD2939"/>
      <c r="CLE2939"/>
      <c r="CLF2939"/>
      <c r="CLG2939"/>
      <c r="CLH2939"/>
      <c r="CLI2939"/>
      <c r="CLJ2939"/>
      <c r="CLK2939"/>
      <c r="CLL2939"/>
      <c r="CLM2939"/>
      <c r="CLN2939"/>
      <c r="CLO2939"/>
      <c r="CLP2939"/>
      <c r="CLQ2939"/>
      <c r="CLR2939"/>
      <c r="CLS2939"/>
      <c r="CLT2939"/>
      <c r="CLU2939"/>
      <c r="CLV2939"/>
      <c r="CLW2939"/>
      <c r="CLX2939"/>
      <c r="CLY2939"/>
      <c r="CLZ2939"/>
      <c r="CMA2939"/>
      <c r="CMB2939"/>
      <c r="CMC2939"/>
      <c r="CMD2939"/>
      <c r="CME2939"/>
      <c r="CMF2939"/>
      <c r="CMG2939"/>
      <c r="CMH2939"/>
      <c r="CMI2939"/>
      <c r="CMJ2939"/>
      <c r="CMK2939"/>
      <c r="CML2939"/>
      <c r="CMM2939"/>
      <c r="CMN2939"/>
      <c r="CMO2939"/>
      <c r="CMP2939"/>
      <c r="CMQ2939"/>
      <c r="CMR2939"/>
      <c r="CMS2939"/>
      <c r="CMT2939"/>
      <c r="CMU2939"/>
      <c r="CMV2939"/>
      <c r="CMW2939"/>
      <c r="CMX2939"/>
      <c r="CMY2939"/>
      <c r="CMZ2939"/>
      <c r="CNA2939"/>
      <c r="CNB2939"/>
      <c r="CNC2939"/>
      <c r="CND2939"/>
      <c r="CNE2939"/>
      <c r="CNF2939"/>
      <c r="CNG2939"/>
      <c r="CNH2939"/>
      <c r="CNI2939"/>
      <c r="CNJ2939"/>
      <c r="CNK2939"/>
      <c r="CNL2939"/>
      <c r="CNM2939"/>
      <c r="CNN2939"/>
      <c r="CNO2939"/>
      <c r="CNP2939"/>
      <c r="CNQ2939"/>
      <c r="CNR2939"/>
      <c r="CNS2939"/>
      <c r="CNT2939"/>
      <c r="CNU2939"/>
      <c r="CNV2939"/>
      <c r="CNW2939"/>
      <c r="CNX2939"/>
      <c r="CNY2939"/>
      <c r="CNZ2939"/>
      <c r="COA2939"/>
      <c r="COB2939"/>
      <c r="COC2939"/>
      <c r="COD2939"/>
      <c r="COE2939"/>
      <c r="COF2939"/>
      <c r="COG2939"/>
      <c r="COH2939"/>
      <c r="COI2939"/>
      <c r="COJ2939"/>
      <c r="COK2939"/>
      <c r="COL2939"/>
      <c r="COM2939"/>
      <c r="CON2939"/>
      <c r="COO2939"/>
      <c r="COP2939"/>
      <c r="COQ2939"/>
      <c r="COR2939"/>
      <c r="COS2939"/>
      <c r="COT2939"/>
      <c r="COU2939"/>
      <c r="COV2939"/>
      <c r="COW2939"/>
      <c r="COX2939"/>
      <c r="COY2939"/>
      <c r="COZ2939"/>
      <c r="CPA2939"/>
      <c r="CPB2939"/>
      <c r="CPC2939"/>
      <c r="CPD2939"/>
      <c r="CPE2939"/>
      <c r="CPF2939"/>
      <c r="CPG2939"/>
      <c r="CPH2939"/>
      <c r="CPI2939"/>
      <c r="CPJ2939"/>
      <c r="CPK2939"/>
      <c r="CPL2939"/>
      <c r="CPM2939"/>
      <c r="CPN2939"/>
      <c r="CPO2939"/>
      <c r="CPP2939"/>
      <c r="CPQ2939"/>
      <c r="CPR2939"/>
      <c r="CPS2939"/>
      <c r="CPT2939"/>
      <c r="CPU2939"/>
      <c r="CPV2939"/>
      <c r="CPW2939"/>
      <c r="CPX2939"/>
      <c r="CPY2939"/>
      <c r="CPZ2939"/>
      <c r="CQA2939"/>
      <c r="CQB2939"/>
      <c r="CQC2939"/>
      <c r="CQD2939"/>
      <c r="CQE2939"/>
      <c r="CQF2939"/>
      <c r="CQG2939"/>
      <c r="CQH2939"/>
      <c r="CQI2939"/>
      <c r="CQJ2939"/>
      <c r="CQK2939"/>
      <c r="CQL2939"/>
      <c r="CQM2939"/>
      <c r="CQN2939"/>
      <c r="CQO2939"/>
      <c r="CQP2939"/>
      <c r="CQQ2939"/>
      <c r="CQR2939"/>
      <c r="CQS2939"/>
      <c r="CQT2939"/>
      <c r="CQU2939"/>
      <c r="CQV2939"/>
      <c r="CQW2939"/>
      <c r="CQX2939"/>
      <c r="CQY2939"/>
      <c r="CQZ2939"/>
      <c r="CRA2939"/>
      <c r="CRB2939"/>
      <c r="CRC2939"/>
      <c r="CRD2939"/>
      <c r="CRE2939"/>
      <c r="CRF2939"/>
      <c r="CRG2939"/>
      <c r="CRH2939"/>
      <c r="CRI2939"/>
      <c r="CRJ2939"/>
      <c r="CRK2939"/>
      <c r="CRL2939"/>
      <c r="CRM2939"/>
      <c r="CRN2939"/>
      <c r="CRO2939"/>
      <c r="CRP2939"/>
      <c r="CRQ2939"/>
      <c r="CRR2939"/>
      <c r="CRS2939"/>
      <c r="CRT2939"/>
      <c r="CRU2939"/>
      <c r="CRV2939"/>
      <c r="CRW2939"/>
      <c r="CRX2939"/>
      <c r="CRY2939"/>
      <c r="CRZ2939"/>
      <c r="CSA2939"/>
      <c r="CSB2939"/>
      <c r="CSC2939"/>
      <c r="CSD2939"/>
      <c r="CSE2939"/>
      <c r="CSF2939"/>
      <c r="CSG2939"/>
      <c r="CSH2939"/>
      <c r="CSI2939"/>
      <c r="CSJ2939"/>
      <c r="CSK2939"/>
      <c r="CSL2939"/>
      <c r="CSM2939"/>
      <c r="CSN2939"/>
      <c r="CSO2939"/>
      <c r="CSP2939"/>
      <c r="CSQ2939"/>
      <c r="CSR2939"/>
      <c r="CSS2939"/>
      <c r="CST2939"/>
      <c r="CSU2939"/>
      <c r="CSV2939"/>
      <c r="CSW2939"/>
      <c r="CSX2939"/>
      <c r="CSY2939"/>
      <c r="CSZ2939"/>
      <c r="CTA2939"/>
      <c r="CTB2939"/>
      <c r="CTC2939"/>
      <c r="CTD2939"/>
      <c r="CTE2939"/>
      <c r="CTF2939"/>
      <c r="CTG2939"/>
      <c r="CTH2939"/>
      <c r="CTI2939"/>
      <c r="CTJ2939"/>
      <c r="CTK2939"/>
      <c r="CTL2939"/>
      <c r="CTM2939"/>
      <c r="CTN2939"/>
      <c r="CTO2939"/>
      <c r="CTP2939"/>
      <c r="CTQ2939"/>
      <c r="CTR2939"/>
      <c r="CTS2939"/>
      <c r="CTT2939"/>
      <c r="CTU2939"/>
      <c r="CTV2939"/>
      <c r="CTW2939"/>
      <c r="CTX2939"/>
      <c r="CTY2939"/>
      <c r="CTZ2939"/>
      <c r="CUA2939"/>
      <c r="CUB2939"/>
      <c r="CUC2939"/>
      <c r="CUD2939"/>
      <c r="CUE2939"/>
      <c r="CUF2939"/>
      <c r="CUG2939"/>
      <c r="CUH2939"/>
      <c r="CUI2939"/>
      <c r="CUJ2939"/>
      <c r="CUK2939"/>
      <c r="CUL2939"/>
      <c r="CUM2939"/>
      <c r="CUN2939"/>
      <c r="CUO2939"/>
      <c r="CUP2939"/>
      <c r="CUQ2939"/>
      <c r="CUR2939"/>
      <c r="CUS2939"/>
      <c r="CUT2939"/>
      <c r="CUU2939"/>
      <c r="CUV2939"/>
      <c r="CUW2939"/>
      <c r="CUX2939"/>
      <c r="CUY2939"/>
      <c r="CUZ2939"/>
      <c r="CVA2939"/>
      <c r="CVB2939"/>
      <c r="CVC2939"/>
      <c r="CVD2939"/>
      <c r="CVE2939"/>
      <c r="CVF2939"/>
      <c r="CVG2939"/>
      <c r="CVH2939"/>
      <c r="CVI2939"/>
      <c r="CVJ2939"/>
      <c r="CVK2939"/>
      <c r="CVL2939"/>
      <c r="CVM2939"/>
      <c r="CVN2939"/>
      <c r="CVO2939"/>
      <c r="CVP2939"/>
      <c r="CVQ2939"/>
      <c r="CVR2939"/>
      <c r="CVS2939"/>
      <c r="CVT2939"/>
      <c r="CVU2939"/>
      <c r="CVV2939"/>
      <c r="CVW2939"/>
      <c r="CVX2939"/>
      <c r="CVY2939"/>
      <c r="CVZ2939"/>
      <c r="CWA2939"/>
      <c r="CWB2939"/>
      <c r="CWC2939"/>
      <c r="CWD2939"/>
      <c r="CWE2939"/>
      <c r="CWF2939"/>
      <c r="CWG2939"/>
      <c r="CWH2939"/>
      <c r="CWI2939"/>
      <c r="CWJ2939"/>
      <c r="CWK2939"/>
      <c r="CWL2939"/>
      <c r="CWM2939"/>
      <c r="CWN2939"/>
      <c r="CWO2939"/>
      <c r="CWP2939"/>
      <c r="CWQ2939"/>
      <c r="CWR2939"/>
      <c r="CWS2939"/>
      <c r="CWT2939"/>
      <c r="CWU2939"/>
      <c r="CWV2939"/>
      <c r="CWW2939"/>
      <c r="CWX2939"/>
      <c r="CWY2939"/>
      <c r="CWZ2939"/>
      <c r="CXA2939"/>
      <c r="CXB2939"/>
      <c r="CXC2939"/>
      <c r="CXD2939"/>
      <c r="CXE2939"/>
      <c r="CXF2939"/>
      <c r="CXG2939"/>
      <c r="CXH2939"/>
      <c r="CXI2939"/>
      <c r="CXJ2939"/>
      <c r="CXK2939"/>
      <c r="CXL2939"/>
      <c r="CXM2939"/>
      <c r="CXN2939"/>
      <c r="CXO2939"/>
      <c r="CXP2939"/>
      <c r="CXQ2939"/>
      <c r="CXR2939"/>
      <c r="CXS2939"/>
      <c r="CXT2939"/>
      <c r="CXU2939"/>
      <c r="CXV2939"/>
      <c r="CXW2939"/>
      <c r="CXX2939"/>
      <c r="CXY2939"/>
      <c r="CXZ2939"/>
      <c r="CYA2939"/>
      <c r="CYB2939"/>
      <c r="CYC2939"/>
      <c r="CYD2939"/>
      <c r="CYE2939"/>
      <c r="CYF2939"/>
      <c r="CYG2939"/>
      <c r="CYH2939"/>
      <c r="CYI2939"/>
      <c r="CYJ2939"/>
      <c r="CYK2939"/>
      <c r="CYL2939"/>
      <c r="CYM2939"/>
      <c r="CYN2939"/>
      <c r="CYO2939"/>
      <c r="CYP2939"/>
      <c r="CYQ2939"/>
      <c r="CYR2939"/>
      <c r="CYS2939"/>
      <c r="CYT2939"/>
      <c r="CYU2939"/>
      <c r="CYV2939"/>
      <c r="CYW2939"/>
      <c r="CYX2939"/>
      <c r="CYY2939"/>
      <c r="CYZ2939"/>
      <c r="CZA2939"/>
      <c r="CZB2939"/>
      <c r="CZC2939"/>
      <c r="CZD2939"/>
      <c r="CZE2939"/>
      <c r="CZF2939"/>
      <c r="CZG2939"/>
      <c r="CZH2939"/>
      <c r="CZI2939"/>
      <c r="CZJ2939"/>
      <c r="CZK2939"/>
      <c r="CZL2939"/>
      <c r="CZM2939"/>
      <c r="CZN2939"/>
      <c r="CZO2939"/>
      <c r="CZP2939"/>
      <c r="CZQ2939"/>
      <c r="CZR2939"/>
      <c r="CZS2939"/>
      <c r="CZT2939"/>
      <c r="CZU2939"/>
      <c r="CZV2939"/>
      <c r="CZW2939"/>
      <c r="CZX2939"/>
      <c r="CZY2939"/>
      <c r="CZZ2939"/>
      <c r="DAA2939"/>
      <c r="DAB2939"/>
      <c r="DAC2939"/>
      <c r="DAD2939"/>
      <c r="DAE2939"/>
      <c r="DAF2939"/>
      <c r="DAG2939"/>
      <c r="DAH2939"/>
      <c r="DAI2939"/>
      <c r="DAJ2939"/>
      <c r="DAK2939"/>
      <c r="DAL2939"/>
      <c r="DAM2939"/>
      <c r="DAN2939"/>
      <c r="DAO2939"/>
      <c r="DAP2939"/>
      <c r="DAQ2939"/>
      <c r="DAR2939"/>
      <c r="DAS2939"/>
      <c r="DAT2939"/>
      <c r="DAU2939"/>
      <c r="DAV2939"/>
      <c r="DAW2939"/>
      <c r="DAX2939"/>
      <c r="DAY2939"/>
      <c r="DAZ2939"/>
      <c r="DBA2939"/>
      <c r="DBB2939"/>
      <c r="DBC2939"/>
      <c r="DBD2939"/>
      <c r="DBE2939"/>
      <c r="DBF2939"/>
      <c r="DBG2939"/>
      <c r="DBH2939"/>
      <c r="DBI2939"/>
      <c r="DBJ2939"/>
      <c r="DBK2939"/>
      <c r="DBL2939"/>
      <c r="DBM2939"/>
      <c r="DBN2939"/>
      <c r="DBO2939"/>
      <c r="DBP2939"/>
      <c r="DBQ2939"/>
      <c r="DBR2939"/>
      <c r="DBS2939"/>
      <c r="DBT2939"/>
      <c r="DBU2939"/>
      <c r="DBV2939"/>
      <c r="DBW2939"/>
      <c r="DBX2939"/>
      <c r="DBY2939"/>
      <c r="DBZ2939"/>
      <c r="DCA2939"/>
      <c r="DCB2939"/>
      <c r="DCC2939"/>
      <c r="DCD2939"/>
      <c r="DCE2939"/>
      <c r="DCF2939"/>
      <c r="DCG2939"/>
      <c r="DCH2939"/>
      <c r="DCI2939"/>
      <c r="DCJ2939"/>
      <c r="DCK2939"/>
      <c r="DCL2939"/>
      <c r="DCM2939"/>
      <c r="DCN2939"/>
      <c r="DCO2939"/>
      <c r="DCP2939"/>
      <c r="DCQ2939"/>
      <c r="DCR2939"/>
      <c r="DCS2939"/>
      <c r="DCT2939"/>
      <c r="DCU2939"/>
      <c r="DCV2939"/>
      <c r="DCW2939"/>
      <c r="DCX2939"/>
      <c r="DCY2939"/>
      <c r="DCZ2939"/>
      <c r="DDA2939"/>
      <c r="DDB2939"/>
      <c r="DDC2939"/>
      <c r="DDD2939"/>
      <c r="DDE2939"/>
      <c r="DDF2939"/>
      <c r="DDG2939"/>
      <c r="DDH2939"/>
      <c r="DDI2939"/>
      <c r="DDJ2939"/>
      <c r="DDK2939"/>
      <c r="DDL2939"/>
      <c r="DDM2939"/>
      <c r="DDN2939"/>
      <c r="DDO2939"/>
      <c r="DDP2939"/>
      <c r="DDQ2939"/>
      <c r="DDR2939"/>
      <c r="DDS2939"/>
      <c r="DDT2939"/>
      <c r="DDU2939"/>
      <c r="DDV2939"/>
      <c r="DDW2939"/>
      <c r="DDX2939"/>
      <c r="DDY2939"/>
      <c r="DDZ2939"/>
      <c r="DEA2939"/>
      <c r="DEB2939"/>
      <c r="DEC2939"/>
      <c r="DED2939"/>
      <c r="DEE2939"/>
      <c r="DEF2939"/>
      <c r="DEG2939"/>
      <c r="DEH2939"/>
      <c r="DEI2939"/>
      <c r="DEJ2939"/>
      <c r="DEK2939"/>
      <c r="DEL2939"/>
      <c r="DEM2939"/>
      <c r="DEN2939"/>
      <c r="DEO2939"/>
      <c r="DEP2939"/>
      <c r="DEQ2939"/>
      <c r="DER2939"/>
      <c r="DES2939"/>
      <c r="DET2939"/>
      <c r="DEU2939"/>
      <c r="DEV2939"/>
      <c r="DEW2939"/>
      <c r="DEX2939"/>
      <c r="DEY2939"/>
      <c r="DEZ2939"/>
      <c r="DFA2939"/>
      <c r="DFB2939"/>
      <c r="DFC2939"/>
      <c r="DFD2939"/>
      <c r="DFE2939"/>
      <c r="DFF2939"/>
      <c r="DFG2939"/>
      <c r="DFH2939"/>
      <c r="DFI2939"/>
      <c r="DFJ2939"/>
      <c r="DFK2939"/>
      <c r="DFL2939"/>
      <c r="DFM2939"/>
      <c r="DFN2939"/>
      <c r="DFO2939"/>
      <c r="DFP2939"/>
      <c r="DFQ2939"/>
      <c r="DFR2939"/>
      <c r="DFS2939"/>
      <c r="DFT2939"/>
      <c r="DFU2939"/>
      <c r="DFV2939"/>
      <c r="DFW2939"/>
      <c r="DFX2939"/>
      <c r="DFY2939"/>
      <c r="DFZ2939"/>
      <c r="DGA2939"/>
      <c r="DGB2939"/>
      <c r="DGC2939"/>
      <c r="DGD2939"/>
      <c r="DGE2939"/>
      <c r="DGF2939"/>
      <c r="DGG2939"/>
      <c r="DGH2939"/>
      <c r="DGI2939"/>
      <c r="DGJ2939"/>
      <c r="DGK2939"/>
      <c r="DGL2939"/>
      <c r="DGM2939"/>
      <c r="DGN2939"/>
      <c r="DGO2939"/>
      <c r="DGP2939"/>
      <c r="DGQ2939"/>
      <c r="DGR2939"/>
      <c r="DGS2939"/>
      <c r="DGT2939"/>
      <c r="DGU2939"/>
      <c r="DGV2939"/>
      <c r="DGW2939"/>
      <c r="DGX2939"/>
      <c r="DGY2939"/>
      <c r="DGZ2939"/>
      <c r="DHA2939"/>
      <c r="DHB2939"/>
      <c r="DHC2939"/>
      <c r="DHD2939"/>
      <c r="DHE2939"/>
      <c r="DHF2939"/>
      <c r="DHG2939"/>
      <c r="DHH2939"/>
      <c r="DHI2939"/>
      <c r="DHJ2939"/>
      <c r="DHK2939"/>
      <c r="DHL2939"/>
      <c r="DHM2939"/>
      <c r="DHN2939"/>
      <c r="DHO2939"/>
      <c r="DHP2939"/>
      <c r="DHQ2939"/>
      <c r="DHR2939"/>
      <c r="DHS2939"/>
      <c r="DHT2939"/>
      <c r="DHU2939"/>
      <c r="DHV2939"/>
      <c r="DHW2939"/>
      <c r="DHX2939"/>
      <c r="DHY2939"/>
      <c r="DHZ2939"/>
      <c r="DIA2939"/>
      <c r="DIB2939"/>
      <c r="DIC2939"/>
      <c r="DID2939"/>
      <c r="DIE2939"/>
      <c r="DIF2939"/>
      <c r="DIG2939"/>
      <c r="DIH2939"/>
      <c r="DII2939"/>
      <c r="DIJ2939"/>
      <c r="DIK2939"/>
      <c r="DIL2939"/>
      <c r="DIM2939"/>
      <c r="DIN2939"/>
      <c r="DIO2939"/>
      <c r="DIP2939"/>
      <c r="DIQ2939"/>
      <c r="DIR2939"/>
      <c r="DIS2939"/>
      <c r="DIT2939"/>
      <c r="DIU2939"/>
      <c r="DIV2939"/>
      <c r="DIW2939"/>
      <c r="DIX2939"/>
      <c r="DIY2939"/>
      <c r="DIZ2939"/>
      <c r="DJA2939"/>
      <c r="DJB2939"/>
      <c r="DJC2939"/>
      <c r="DJD2939"/>
      <c r="DJE2939"/>
      <c r="DJF2939"/>
      <c r="DJG2939"/>
      <c r="DJH2939"/>
      <c r="DJI2939"/>
      <c r="DJJ2939"/>
      <c r="DJK2939"/>
      <c r="DJL2939"/>
      <c r="DJM2939"/>
      <c r="DJN2939"/>
      <c r="DJO2939"/>
      <c r="DJP2939"/>
      <c r="DJQ2939"/>
      <c r="DJR2939"/>
      <c r="DJS2939"/>
      <c r="DJT2939"/>
      <c r="DJU2939"/>
      <c r="DJV2939"/>
      <c r="DJW2939"/>
      <c r="DJX2939"/>
      <c r="DJY2939"/>
      <c r="DJZ2939"/>
      <c r="DKA2939"/>
      <c r="DKB2939"/>
      <c r="DKC2939"/>
      <c r="DKD2939"/>
      <c r="DKE2939"/>
      <c r="DKF2939"/>
      <c r="DKG2939"/>
      <c r="DKH2939"/>
      <c r="DKI2939"/>
      <c r="DKJ2939"/>
      <c r="DKK2939"/>
      <c r="DKL2939"/>
      <c r="DKM2939"/>
      <c r="DKN2939"/>
      <c r="DKO2939"/>
      <c r="DKP2939"/>
      <c r="DKQ2939"/>
      <c r="DKR2939"/>
      <c r="DKS2939"/>
      <c r="DKT2939"/>
      <c r="DKU2939"/>
      <c r="DKV2939"/>
      <c r="DKW2939"/>
      <c r="DKX2939"/>
      <c r="DKY2939"/>
      <c r="DKZ2939"/>
      <c r="DLA2939"/>
      <c r="DLB2939"/>
      <c r="DLC2939"/>
      <c r="DLD2939"/>
      <c r="DLE2939"/>
      <c r="DLF2939"/>
      <c r="DLG2939"/>
      <c r="DLH2939"/>
      <c r="DLI2939"/>
      <c r="DLJ2939"/>
      <c r="DLK2939"/>
      <c r="DLL2939"/>
      <c r="DLM2939"/>
      <c r="DLN2939"/>
      <c r="DLO2939"/>
      <c r="DLP2939"/>
      <c r="DLQ2939"/>
      <c r="DLR2939"/>
      <c r="DLS2939"/>
      <c r="DLT2939"/>
      <c r="DLU2939"/>
      <c r="DLV2939"/>
      <c r="DLW2939"/>
      <c r="DLX2939"/>
      <c r="DLY2939"/>
      <c r="DLZ2939"/>
      <c r="DMA2939"/>
      <c r="DMB2939"/>
      <c r="DMC2939"/>
      <c r="DMD2939"/>
      <c r="DME2939"/>
      <c r="DMF2939"/>
      <c r="DMG2939"/>
      <c r="DMH2939"/>
      <c r="DMI2939"/>
      <c r="DMJ2939"/>
      <c r="DMK2939"/>
      <c r="DML2939"/>
      <c r="DMM2939"/>
      <c r="DMN2939"/>
      <c r="DMO2939"/>
      <c r="DMP2939"/>
      <c r="DMQ2939"/>
      <c r="DMR2939"/>
      <c r="DMS2939"/>
      <c r="DMT2939"/>
      <c r="DMU2939"/>
      <c r="DMV2939"/>
      <c r="DMW2939"/>
      <c r="DMX2939"/>
      <c r="DMY2939"/>
      <c r="DMZ2939"/>
      <c r="DNA2939"/>
      <c r="DNB2939"/>
      <c r="DNC2939"/>
      <c r="DND2939"/>
      <c r="DNE2939"/>
      <c r="DNF2939"/>
      <c r="DNG2939"/>
      <c r="DNH2939"/>
      <c r="DNI2939"/>
      <c r="DNJ2939"/>
      <c r="DNK2939"/>
      <c r="DNL2939"/>
      <c r="DNM2939"/>
      <c r="DNN2939"/>
      <c r="DNO2939"/>
      <c r="DNP2939"/>
      <c r="DNQ2939"/>
      <c r="DNR2939"/>
      <c r="DNS2939"/>
      <c r="DNT2939"/>
      <c r="DNU2939"/>
      <c r="DNV2939"/>
      <c r="DNW2939"/>
      <c r="DNX2939"/>
      <c r="DNY2939"/>
      <c r="DNZ2939"/>
      <c r="DOA2939"/>
      <c r="DOB2939"/>
      <c r="DOC2939"/>
      <c r="DOD2939"/>
      <c r="DOE2939"/>
      <c r="DOF2939"/>
      <c r="DOG2939"/>
      <c r="DOH2939"/>
      <c r="DOI2939"/>
      <c r="DOJ2939"/>
      <c r="DOK2939"/>
      <c r="DOL2939"/>
      <c r="DOM2939"/>
      <c r="DON2939"/>
      <c r="DOO2939"/>
      <c r="DOP2939"/>
      <c r="DOQ2939"/>
      <c r="DOR2939"/>
      <c r="DOS2939"/>
      <c r="DOT2939"/>
      <c r="DOU2939"/>
      <c r="DOV2939"/>
      <c r="DOW2939"/>
      <c r="DOX2939"/>
      <c r="DOY2939"/>
      <c r="DOZ2939"/>
      <c r="DPA2939"/>
      <c r="DPB2939"/>
      <c r="DPC2939"/>
      <c r="DPD2939"/>
      <c r="DPE2939"/>
      <c r="DPF2939"/>
      <c r="DPG2939"/>
      <c r="DPH2939"/>
      <c r="DPI2939"/>
      <c r="DPJ2939"/>
      <c r="DPK2939"/>
      <c r="DPL2939"/>
      <c r="DPM2939"/>
      <c r="DPN2939"/>
      <c r="DPO2939"/>
      <c r="DPP2939"/>
      <c r="DPQ2939"/>
      <c r="DPR2939"/>
      <c r="DPS2939"/>
      <c r="DPT2939"/>
      <c r="DPU2939"/>
      <c r="DPV2939"/>
      <c r="DPW2939"/>
      <c r="DPX2939"/>
      <c r="DPY2939"/>
      <c r="DPZ2939"/>
      <c r="DQA2939"/>
      <c r="DQB2939"/>
      <c r="DQC2939"/>
      <c r="DQD2939"/>
      <c r="DQE2939"/>
      <c r="DQF2939"/>
      <c r="DQG2939"/>
      <c r="DQH2939"/>
      <c r="DQI2939"/>
      <c r="DQJ2939"/>
      <c r="DQK2939"/>
      <c r="DQL2939"/>
      <c r="DQM2939"/>
      <c r="DQN2939"/>
      <c r="DQO2939"/>
      <c r="DQP2939"/>
      <c r="DQQ2939"/>
      <c r="DQR2939"/>
      <c r="DQS2939"/>
      <c r="DQT2939"/>
      <c r="DQU2939"/>
      <c r="DQV2939"/>
      <c r="DQW2939"/>
      <c r="DQX2939"/>
      <c r="DQY2939"/>
      <c r="DQZ2939"/>
      <c r="DRA2939"/>
      <c r="DRB2939"/>
      <c r="DRC2939"/>
      <c r="DRD2939"/>
      <c r="DRE2939"/>
      <c r="DRF2939"/>
      <c r="DRG2939"/>
      <c r="DRH2939"/>
      <c r="DRI2939"/>
      <c r="DRJ2939"/>
      <c r="DRK2939"/>
      <c r="DRL2939"/>
      <c r="DRM2939"/>
      <c r="DRN2939"/>
      <c r="DRO2939"/>
      <c r="DRP2939"/>
      <c r="DRQ2939"/>
      <c r="DRR2939"/>
      <c r="DRS2939"/>
      <c r="DRT2939"/>
      <c r="DRU2939"/>
      <c r="DRV2939"/>
      <c r="DRW2939"/>
      <c r="DRX2939"/>
      <c r="DRY2939"/>
      <c r="DRZ2939"/>
      <c r="DSA2939"/>
      <c r="DSB2939"/>
      <c r="DSC2939"/>
      <c r="DSD2939"/>
      <c r="DSE2939"/>
      <c r="DSF2939"/>
      <c r="DSG2939"/>
      <c r="DSH2939"/>
      <c r="DSI2939"/>
      <c r="DSJ2939"/>
      <c r="DSK2939"/>
      <c r="DSL2939"/>
      <c r="DSM2939"/>
      <c r="DSN2939"/>
      <c r="DSO2939"/>
      <c r="DSP2939"/>
      <c r="DSQ2939"/>
      <c r="DSR2939"/>
      <c r="DSS2939"/>
      <c r="DST2939"/>
      <c r="DSU2939"/>
      <c r="DSV2939"/>
      <c r="DSW2939"/>
      <c r="DSX2939"/>
      <c r="DSY2939"/>
      <c r="DSZ2939"/>
      <c r="DTA2939"/>
      <c r="DTB2939"/>
      <c r="DTC2939"/>
      <c r="DTD2939"/>
      <c r="DTE2939"/>
      <c r="DTF2939"/>
      <c r="DTG2939"/>
      <c r="DTH2939"/>
      <c r="DTI2939"/>
      <c r="DTJ2939"/>
      <c r="DTK2939"/>
      <c r="DTL2939"/>
      <c r="DTM2939"/>
      <c r="DTN2939"/>
      <c r="DTO2939"/>
      <c r="DTP2939"/>
      <c r="DTQ2939"/>
      <c r="DTR2939"/>
      <c r="DTS2939"/>
      <c r="DTT2939"/>
      <c r="DTU2939"/>
      <c r="DTV2939"/>
      <c r="DTW2939"/>
      <c r="DTX2939"/>
      <c r="DTY2939"/>
      <c r="DTZ2939"/>
      <c r="DUA2939"/>
      <c r="DUB2939"/>
      <c r="DUC2939"/>
      <c r="DUD2939"/>
      <c r="DUE2939"/>
      <c r="DUF2939"/>
      <c r="DUG2939"/>
      <c r="DUH2939"/>
      <c r="DUI2939"/>
      <c r="DUJ2939"/>
      <c r="DUK2939"/>
      <c r="DUL2939"/>
      <c r="DUM2939"/>
      <c r="DUN2939"/>
      <c r="DUO2939"/>
      <c r="DUP2939"/>
      <c r="DUQ2939"/>
      <c r="DUR2939"/>
      <c r="DUS2939"/>
      <c r="DUT2939"/>
      <c r="DUU2939"/>
      <c r="DUV2939"/>
      <c r="DUW2939"/>
      <c r="DUX2939"/>
      <c r="DUY2939"/>
      <c r="DUZ2939"/>
      <c r="DVA2939"/>
      <c r="DVB2939"/>
      <c r="DVC2939"/>
      <c r="DVD2939"/>
      <c r="DVE2939"/>
      <c r="DVF2939"/>
      <c r="DVG2939"/>
      <c r="DVH2939"/>
      <c r="DVI2939"/>
      <c r="DVJ2939"/>
      <c r="DVK2939"/>
      <c r="DVL2939"/>
      <c r="DVM2939"/>
      <c r="DVN2939"/>
      <c r="DVO2939"/>
      <c r="DVP2939"/>
      <c r="DVQ2939"/>
      <c r="DVR2939"/>
      <c r="DVS2939"/>
      <c r="DVT2939"/>
      <c r="DVU2939"/>
      <c r="DVV2939"/>
      <c r="DVW2939"/>
      <c r="DVX2939"/>
      <c r="DVY2939"/>
      <c r="DVZ2939"/>
      <c r="DWA2939"/>
      <c r="DWB2939"/>
      <c r="DWC2939"/>
      <c r="DWD2939"/>
      <c r="DWE2939"/>
      <c r="DWF2939"/>
      <c r="DWG2939"/>
      <c r="DWH2939"/>
      <c r="DWI2939"/>
      <c r="DWJ2939"/>
      <c r="DWK2939"/>
      <c r="DWL2939"/>
      <c r="DWM2939"/>
      <c r="DWN2939"/>
      <c r="DWO2939"/>
      <c r="DWP2939"/>
      <c r="DWQ2939"/>
      <c r="DWR2939"/>
      <c r="DWS2939"/>
      <c r="DWT2939"/>
      <c r="DWU2939"/>
      <c r="DWV2939"/>
      <c r="DWW2939"/>
      <c r="DWX2939"/>
      <c r="DWY2939"/>
      <c r="DWZ2939"/>
      <c r="DXA2939"/>
      <c r="DXB2939"/>
      <c r="DXC2939"/>
      <c r="DXD2939"/>
      <c r="DXE2939"/>
      <c r="DXF2939"/>
      <c r="DXG2939"/>
      <c r="DXH2939"/>
      <c r="DXI2939"/>
      <c r="DXJ2939"/>
      <c r="DXK2939"/>
      <c r="DXL2939"/>
      <c r="DXM2939"/>
      <c r="DXN2939"/>
      <c r="DXO2939"/>
      <c r="DXP2939"/>
      <c r="DXQ2939"/>
      <c r="DXR2939"/>
      <c r="DXS2939"/>
      <c r="DXT2939"/>
      <c r="DXU2939"/>
      <c r="DXV2939"/>
      <c r="DXW2939"/>
      <c r="DXX2939"/>
      <c r="DXY2939"/>
      <c r="DXZ2939"/>
      <c r="DYA2939"/>
      <c r="DYB2939"/>
      <c r="DYC2939"/>
      <c r="DYD2939"/>
      <c r="DYE2939"/>
      <c r="DYF2939"/>
      <c r="DYG2939"/>
      <c r="DYH2939"/>
      <c r="DYI2939"/>
      <c r="DYJ2939"/>
      <c r="DYK2939"/>
      <c r="DYL2939"/>
      <c r="DYM2939"/>
      <c r="DYN2939"/>
      <c r="DYO2939"/>
      <c r="DYP2939"/>
      <c r="DYQ2939"/>
      <c r="DYR2939"/>
      <c r="DYS2939"/>
      <c r="DYT2939"/>
      <c r="DYU2939"/>
      <c r="DYV2939"/>
      <c r="DYW2939"/>
      <c r="DYX2939"/>
      <c r="DYY2939"/>
      <c r="DYZ2939"/>
      <c r="DZA2939"/>
      <c r="DZB2939"/>
      <c r="DZC2939"/>
      <c r="DZD2939"/>
      <c r="DZE2939"/>
      <c r="DZF2939"/>
      <c r="DZG2939"/>
      <c r="DZH2939"/>
      <c r="DZI2939"/>
      <c r="DZJ2939"/>
      <c r="DZK2939"/>
      <c r="DZL2939"/>
      <c r="DZM2939"/>
      <c r="DZN2939"/>
      <c r="DZO2939"/>
      <c r="DZP2939"/>
      <c r="DZQ2939"/>
      <c r="DZR2939"/>
      <c r="DZS2939"/>
      <c r="DZT2939"/>
      <c r="DZU2939"/>
      <c r="DZV2939"/>
      <c r="DZW2939"/>
      <c r="DZX2939"/>
      <c r="DZY2939"/>
      <c r="DZZ2939"/>
      <c r="EAA2939"/>
      <c r="EAB2939"/>
      <c r="EAC2939"/>
      <c r="EAD2939"/>
      <c r="EAE2939"/>
      <c r="EAF2939"/>
      <c r="EAG2939"/>
      <c r="EAH2939"/>
      <c r="EAI2939"/>
      <c r="EAJ2939"/>
      <c r="EAK2939"/>
      <c r="EAL2939"/>
      <c r="EAM2939"/>
      <c r="EAN2939"/>
      <c r="EAO2939"/>
      <c r="EAP2939"/>
      <c r="EAQ2939"/>
      <c r="EAR2939"/>
      <c r="EAS2939"/>
      <c r="EAT2939"/>
      <c r="EAU2939"/>
      <c r="EAV2939"/>
      <c r="EAW2939"/>
      <c r="EAX2939"/>
      <c r="EAY2939"/>
      <c r="EAZ2939"/>
      <c r="EBA2939"/>
      <c r="EBB2939"/>
      <c r="EBC2939"/>
      <c r="EBD2939"/>
      <c r="EBE2939"/>
      <c r="EBF2939"/>
      <c r="EBG2939"/>
      <c r="EBH2939"/>
      <c r="EBI2939"/>
      <c r="EBJ2939"/>
      <c r="EBK2939"/>
      <c r="EBL2939"/>
      <c r="EBM2939"/>
      <c r="EBN2939"/>
      <c r="EBO2939"/>
      <c r="EBP2939"/>
      <c r="EBQ2939"/>
      <c r="EBR2939"/>
      <c r="EBS2939"/>
      <c r="EBT2939"/>
      <c r="EBU2939"/>
      <c r="EBV2939"/>
      <c r="EBW2939"/>
      <c r="EBX2939"/>
      <c r="EBY2939"/>
      <c r="EBZ2939"/>
      <c r="ECA2939"/>
      <c r="ECB2939"/>
      <c r="ECC2939"/>
      <c r="ECD2939"/>
      <c r="ECE2939"/>
      <c r="ECF2939"/>
      <c r="ECG2939"/>
      <c r="ECH2939"/>
      <c r="ECI2939"/>
      <c r="ECJ2939"/>
      <c r="ECK2939"/>
      <c r="ECL2939"/>
      <c r="ECM2939"/>
      <c r="ECN2939"/>
      <c r="ECO2939"/>
      <c r="ECP2939"/>
      <c r="ECQ2939"/>
      <c r="ECR2939"/>
      <c r="ECS2939"/>
      <c r="ECT2939"/>
      <c r="ECU2939"/>
      <c r="ECV2939"/>
      <c r="ECW2939"/>
      <c r="ECX2939"/>
      <c r="ECY2939"/>
      <c r="ECZ2939"/>
      <c r="EDA2939"/>
      <c r="EDB2939"/>
      <c r="EDC2939"/>
      <c r="EDD2939"/>
      <c r="EDE2939"/>
      <c r="EDF2939"/>
      <c r="EDG2939"/>
      <c r="EDH2939"/>
      <c r="EDI2939"/>
      <c r="EDJ2939"/>
      <c r="EDK2939"/>
      <c r="EDL2939"/>
      <c r="EDM2939"/>
      <c r="EDN2939"/>
      <c r="EDO2939"/>
      <c r="EDP2939"/>
      <c r="EDQ2939"/>
      <c r="EDR2939"/>
      <c r="EDS2939"/>
      <c r="EDT2939"/>
      <c r="EDU2939"/>
      <c r="EDV2939"/>
      <c r="EDW2939"/>
      <c r="EDX2939"/>
      <c r="EDY2939"/>
      <c r="EDZ2939"/>
      <c r="EEA2939"/>
      <c r="EEB2939"/>
      <c r="EEC2939"/>
      <c r="EED2939"/>
      <c r="EEE2939"/>
      <c r="EEF2939"/>
      <c r="EEG2939"/>
      <c r="EEH2939"/>
      <c r="EEI2939"/>
      <c r="EEJ2939"/>
      <c r="EEK2939"/>
      <c r="EEL2939"/>
      <c r="EEM2939"/>
      <c r="EEN2939"/>
      <c r="EEO2939"/>
      <c r="EEP2939"/>
      <c r="EEQ2939"/>
      <c r="EER2939"/>
      <c r="EES2939"/>
      <c r="EET2939"/>
      <c r="EEU2939"/>
      <c r="EEV2939"/>
      <c r="EEW2939"/>
      <c r="EEX2939"/>
      <c r="EEY2939"/>
      <c r="EEZ2939"/>
      <c r="EFA2939"/>
      <c r="EFB2939"/>
      <c r="EFC2939"/>
      <c r="EFD2939"/>
      <c r="EFE2939"/>
      <c r="EFF2939"/>
      <c r="EFG2939"/>
      <c r="EFH2939"/>
      <c r="EFI2939"/>
      <c r="EFJ2939"/>
      <c r="EFK2939"/>
      <c r="EFL2939"/>
      <c r="EFM2939"/>
      <c r="EFN2939"/>
      <c r="EFO2939"/>
      <c r="EFP2939"/>
      <c r="EFQ2939"/>
      <c r="EFR2939"/>
      <c r="EFS2939"/>
      <c r="EFT2939"/>
      <c r="EFU2939"/>
      <c r="EFV2939"/>
      <c r="EFW2939"/>
      <c r="EFX2939"/>
      <c r="EFY2939"/>
      <c r="EFZ2939"/>
      <c r="EGA2939"/>
      <c r="EGB2939"/>
      <c r="EGC2939"/>
      <c r="EGD2939"/>
      <c r="EGE2939"/>
      <c r="EGF2939"/>
      <c r="EGG2939"/>
      <c r="EGH2939"/>
      <c r="EGI2939"/>
      <c r="EGJ2939"/>
      <c r="EGK2939"/>
      <c r="EGL2939"/>
      <c r="EGM2939"/>
      <c r="EGN2939"/>
      <c r="EGO2939"/>
      <c r="EGP2939"/>
      <c r="EGQ2939"/>
      <c r="EGR2939"/>
      <c r="EGS2939"/>
      <c r="EGT2939"/>
      <c r="EGU2939"/>
      <c r="EGV2939"/>
      <c r="EGW2939"/>
      <c r="EGX2939"/>
      <c r="EGY2939"/>
      <c r="EGZ2939"/>
      <c r="EHA2939"/>
      <c r="EHB2939"/>
      <c r="EHC2939"/>
      <c r="EHD2939"/>
      <c r="EHE2939"/>
      <c r="EHF2939"/>
      <c r="EHG2939"/>
      <c r="EHH2939"/>
      <c r="EHI2939"/>
      <c r="EHJ2939"/>
      <c r="EHK2939"/>
      <c r="EHL2939"/>
      <c r="EHM2939"/>
      <c r="EHN2939"/>
      <c r="EHO2939"/>
      <c r="EHP2939"/>
      <c r="EHQ2939"/>
      <c r="EHR2939"/>
      <c r="EHS2939"/>
      <c r="EHT2939"/>
      <c r="EHU2939"/>
      <c r="EHV2939"/>
      <c r="EHW2939"/>
      <c r="EHX2939"/>
      <c r="EHY2939"/>
      <c r="EHZ2939"/>
      <c r="EIA2939"/>
      <c r="EIB2939"/>
      <c r="EIC2939"/>
      <c r="EID2939"/>
      <c r="EIE2939"/>
      <c r="EIF2939"/>
      <c r="EIG2939"/>
      <c r="EIH2939"/>
      <c r="EII2939"/>
      <c r="EIJ2939"/>
      <c r="EIK2939"/>
      <c r="EIL2939"/>
      <c r="EIM2939"/>
      <c r="EIN2939"/>
      <c r="EIO2939"/>
      <c r="EIP2939"/>
      <c r="EIQ2939"/>
      <c r="EIR2939"/>
      <c r="EIS2939"/>
      <c r="EIT2939"/>
      <c r="EIU2939"/>
      <c r="EIV2939"/>
      <c r="EIW2939"/>
      <c r="EIX2939"/>
      <c r="EIY2939"/>
      <c r="EIZ2939"/>
      <c r="EJA2939"/>
      <c r="EJB2939"/>
      <c r="EJC2939"/>
      <c r="EJD2939"/>
      <c r="EJE2939"/>
      <c r="EJF2939"/>
      <c r="EJG2939"/>
      <c r="EJH2939"/>
      <c r="EJI2939"/>
      <c r="EJJ2939"/>
      <c r="EJK2939"/>
      <c r="EJL2939"/>
      <c r="EJM2939"/>
      <c r="EJN2939"/>
      <c r="EJO2939"/>
      <c r="EJP2939"/>
      <c r="EJQ2939"/>
      <c r="EJR2939"/>
      <c r="EJS2939"/>
      <c r="EJT2939"/>
      <c r="EJU2939"/>
      <c r="EJV2939"/>
      <c r="EJW2939"/>
      <c r="EJX2939"/>
      <c r="EJY2939"/>
      <c r="EJZ2939"/>
      <c r="EKA2939"/>
      <c r="EKB2939"/>
      <c r="EKC2939"/>
      <c r="EKD2939"/>
      <c r="EKE2939"/>
      <c r="EKF2939"/>
      <c r="EKG2939"/>
      <c r="EKH2939"/>
      <c r="EKI2939"/>
      <c r="EKJ2939"/>
      <c r="EKK2939"/>
      <c r="EKL2939"/>
      <c r="EKM2939"/>
      <c r="EKN2939"/>
      <c r="EKO2939"/>
      <c r="EKP2939"/>
      <c r="EKQ2939"/>
      <c r="EKR2939"/>
      <c r="EKS2939"/>
      <c r="EKT2939"/>
      <c r="EKU2939"/>
      <c r="EKV2939"/>
      <c r="EKW2939"/>
      <c r="EKX2939"/>
      <c r="EKY2939"/>
      <c r="EKZ2939"/>
      <c r="ELA2939"/>
      <c r="ELB2939"/>
      <c r="ELC2939"/>
      <c r="ELD2939"/>
      <c r="ELE2939"/>
      <c r="ELF2939"/>
      <c r="ELG2939"/>
      <c r="ELH2939"/>
      <c r="ELI2939"/>
      <c r="ELJ2939"/>
      <c r="ELK2939"/>
      <c r="ELL2939"/>
      <c r="ELM2939"/>
      <c r="ELN2939"/>
      <c r="ELO2939"/>
      <c r="ELP2939"/>
      <c r="ELQ2939"/>
      <c r="ELR2939"/>
      <c r="ELS2939"/>
      <c r="ELT2939"/>
      <c r="ELU2939"/>
      <c r="ELV2939"/>
      <c r="ELW2939"/>
      <c r="ELX2939"/>
      <c r="ELY2939"/>
      <c r="ELZ2939"/>
      <c r="EMA2939"/>
      <c r="EMB2939"/>
      <c r="EMC2939"/>
      <c r="EMD2939"/>
      <c r="EME2939"/>
      <c r="EMF2939"/>
      <c r="EMG2939"/>
      <c r="EMH2939"/>
      <c r="EMI2939"/>
      <c r="EMJ2939"/>
      <c r="EMK2939"/>
      <c r="EML2939"/>
      <c r="EMM2939"/>
      <c r="EMN2939"/>
      <c r="EMO2939"/>
      <c r="EMP2939"/>
      <c r="EMQ2939"/>
      <c r="EMR2939"/>
      <c r="EMS2939"/>
      <c r="EMT2939"/>
      <c r="EMU2939"/>
      <c r="EMV2939"/>
      <c r="EMW2939"/>
      <c r="EMX2939"/>
      <c r="EMY2939"/>
      <c r="EMZ2939"/>
      <c r="ENA2939"/>
      <c r="ENB2939"/>
      <c r="ENC2939"/>
      <c r="END2939"/>
      <c r="ENE2939"/>
      <c r="ENF2939"/>
      <c r="ENG2939"/>
      <c r="ENH2939"/>
      <c r="ENI2939"/>
      <c r="ENJ2939"/>
      <c r="ENK2939"/>
      <c r="ENL2939"/>
      <c r="ENM2939"/>
      <c r="ENN2939"/>
      <c r="ENO2939"/>
      <c r="ENP2939"/>
      <c r="ENQ2939"/>
      <c r="ENR2939"/>
      <c r="ENS2939"/>
      <c r="ENT2939"/>
      <c r="ENU2939"/>
      <c r="ENV2939"/>
      <c r="ENW2939"/>
      <c r="ENX2939"/>
      <c r="ENY2939"/>
      <c r="ENZ2939"/>
      <c r="EOA2939"/>
      <c r="EOB2939"/>
      <c r="EOC2939"/>
      <c r="EOD2939"/>
      <c r="EOE2939"/>
      <c r="EOF2939"/>
      <c r="EOG2939"/>
      <c r="EOH2939"/>
      <c r="EOI2939"/>
      <c r="EOJ2939"/>
      <c r="EOK2939"/>
      <c r="EOL2939"/>
      <c r="EOM2939"/>
      <c r="EON2939"/>
      <c r="EOO2939"/>
      <c r="EOP2939"/>
      <c r="EOQ2939"/>
      <c r="EOR2939"/>
      <c r="EOS2939"/>
      <c r="EOT2939"/>
      <c r="EOU2939"/>
      <c r="EOV2939"/>
      <c r="EOW2939"/>
      <c r="EOX2939"/>
      <c r="EOY2939"/>
      <c r="EOZ2939"/>
      <c r="EPA2939"/>
      <c r="EPB2939"/>
      <c r="EPC2939"/>
      <c r="EPD2939"/>
      <c r="EPE2939"/>
      <c r="EPF2939"/>
      <c r="EPG2939"/>
      <c r="EPH2939"/>
      <c r="EPI2939"/>
      <c r="EPJ2939"/>
      <c r="EPK2939"/>
      <c r="EPL2939"/>
      <c r="EPM2939"/>
      <c r="EPN2939"/>
      <c r="EPO2939"/>
      <c r="EPP2939"/>
      <c r="EPQ2939"/>
      <c r="EPR2939"/>
      <c r="EPS2939"/>
      <c r="EPT2939"/>
      <c r="EPU2939"/>
      <c r="EPV2939"/>
      <c r="EPW2939"/>
      <c r="EPX2939"/>
      <c r="EPY2939"/>
      <c r="EPZ2939"/>
      <c r="EQA2939"/>
      <c r="EQB2939"/>
      <c r="EQC2939"/>
      <c r="EQD2939"/>
      <c r="EQE2939"/>
      <c r="EQF2939"/>
      <c r="EQG2939"/>
      <c r="EQH2939"/>
      <c r="EQI2939"/>
      <c r="EQJ2939"/>
      <c r="EQK2939"/>
      <c r="EQL2939"/>
      <c r="EQM2939"/>
      <c r="EQN2939"/>
      <c r="EQO2939"/>
      <c r="EQP2939"/>
      <c r="EQQ2939"/>
      <c r="EQR2939"/>
      <c r="EQS2939"/>
      <c r="EQT2939"/>
      <c r="EQU2939"/>
      <c r="EQV2939"/>
      <c r="EQW2939"/>
      <c r="EQX2939"/>
      <c r="EQY2939"/>
      <c r="EQZ2939"/>
      <c r="ERA2939"/>
      <c r="ERB2939"/>
      <c r="ERC2939"/>
      <c r="ERD2939"/>
      <c r="ERE2939"/>
      <c r="ERF2939"/>
      <c r="ERG2939"/>
      <c r="ERH2939"/>
      <c r="ERI2939"/>
      <c r="ERJ2939"/>
      <c r="ERK2939"/>
      <c r="ERL2939"/>
      <c r="ERM2939"/>
      <c r="ERN2939"/>
      <c r="ERO2939"/>
      <c r="ERP2939"/>
      <c r="ERQ2939"/>
      <c r="ERR2939"/>
      <c r="ERS2939"/>
      <c r="ERT2939"/>
      <c r="ERU2939"/>
      <c r="ERV2939"/>
      <c r="ERW2939"/>
      <c r="ERX2939"/>
      <c r="ERY2939"/>
      <c r="ERZ2939"/>
      <c r="ESA2939"/>
      <c r="ESB2939"/>
      <c r="ESC2939"/>
      <c r="ESD2939"/>
      <c r="ESE2939"/>
      <c r="ESF2939"/>
      <c r="ESG2939"/>
      <c r="ESH2939"/>
      <c r="ESI2939"/>
      <c r="ESJ2939"/>
      <c r="ESK2939"/>
      <c r="ESL2939"/>
      <c r="ESM2939"/>
      <c r="ESN2939"/>
      <c r="ESO2939"/>
      <c r="ESP2939"/>
      <c r="ESQ2939"/>
      <c r="ESR2939"/>
      <c r="ESS2939"/>
      <c r="EST2939"/>
      <c r="ESU2939"/>
      <c r="ESV2939"/>
      <c r="ESW2939"/>
      <c r="ESX2939"/>
      <c r="ESY2939"/>
      <c r="ESZ2939"/>
      <c r="ETA2939"/>
      <c r="ETB2939"/>
      <c r="ETC2939"/>
      <c r="ETD2939"/>
      <c r="ETE2939"/>
      <c r="ETF2939"/>
      <c r="ETG2939"/>
      <c r="ETH2939"/>
      <c r="ETI2939"/>
      <c r="ETJ2939"/>
      <c r="ETK2939"/>
      <c r="ETL2939"/>
      <c r="ETM2939"/>
      <c r="ETN2939"/>
      <c r="ETO2939"/>
      <c r="ETP2939"/>
      <c r="ETQ2939"/>
      <c r="ETR2939"/>
      <c r="ETS2939"/>
      <c r="ETT2939"/>
      <c r="ETU2939"/>
      <c r="ETV2939"/>
      <c r="ETW2939"/>
      <c r="ETX2939"/>
      <c r="ETY2939"/>
      <c r="ETZ2939"/>
      <c r="EUA2939"/>
      <c r="EUB2939"/>
      <c r="EUC2939"/>
      <c r="EUD2939"/>
      <c r="EUE2939"/>
      <c r="EUF2939"/>
      <c r="EUG2939"/>
      <c r="EUH2939"/>
      <c r="EUI2939"/>
      <c r="EUJ2939"/>
      <c r="EUK2939"/>
      <c r="EUL2939"/>
      <c r="EUM2939"/>
      <c r="EUN2939"/>
      <c r="EUO2939"/>
      <c r="EUP2939"/>
      <c r="EUQ2939"/>
      <c r="EUR2939"/>
      <c r="EUS2939"/>
      <c r="EUT2939"/>
      <c r="EUU2939"/>
      <c r="EUV2939"/>
      <c r="EUW2939"/>
      <c r="EUX2939"/>
      <c r="EUY2939"/>
      <c r="EUZ2939"/>
      <c r="EVA2939"/>
      <c r="EVB2939"/>
      <c r="EVC2939"/>
      <c r="EVD2939"/>
      <c r="EVE2939"/>
      <c r="EVF2939"/>
      <c r="EVG2939"/>
      <c r="EVH2939"/>
      <c r="EVI2939"/>
      <c r="EVJ2939"/>
      <c r="EVK2939"/>
      <c r="EVL2939"/>
      <c r="EVM2939"/>
      <c r="EVN2939"/>
      <c r="EVO2939"/>
      <c r="EVP2939"/>
      <c r="EVQ2939"/>
      <c r="EVR2939"/>
      <c r="EVS2939"/>
      <c r="EVT2939"/>
      <c r="EVU2939"/>
      <c r="EVV2939"/>
      <c r="EVW2939"/>
      <c r="EVX2939"/>
      <c r="EVY2939"/>
      <c r="EVZ2939"/>
      <c r="EWA2939"/>
      <c r="EWB2939"/>
      <c r="EWC2939"/>
      <c r="EWD2939"/>
      <c r="EWE2939"/>
      <c r="EWF2939"/>
      <c r="EWG2939"/>
      <c r="EWH2939"/>
      <c r="EWI2939"/>
      <c r="EWJ2939"/>
      <c r="EWK2939"/>
      <c r="EWL2939"/>
      <c r="EWM2939"/>
      <c r="EWN2939"/>
      <c r="EWO2939"/>
      <c r="EWP2939"/>
      <c r="EWQ2939"/>
      <c r="EWR2939"/>
      <c r="EWS2939"/>
      <c r="EWT2939"/>
      <c r="EWU2939"/>
      <c r="EWV2939"/>
      <c r="EWW2939"/>
      <c r="EWX2939"/>
      <c r="EWY2939"/>
      <c r="EWZ2939"/>
      <c r="EXA2939"/>
      <c r="EXB2939"/>
      <c r="EXC2939"/>
      <c r="EXD2939"/>
      <c r="EXE2939"/>
      <c r="EXF2939"/>
      <c r="EXG2939"/>
      <c r="EXH2939"/>
      <c r="EXI2939"/>
      <c r="EXJ2939"/>
      <c r="EXK2939"/>
      <c r="EXL2939"/>
      <c r="EXM2939"/>
      <c r="EXN2939"/>
      <c r="EXO2939"/>
      <c r="EXP2939"/>
      <c r="EXQ2939"/>
      <c r="EXR2939"/>
      <c r="EXS2939"/>
      <c r="EXT2939"/>
      <c r="EXU2939"/>
      <c r="EXV2939"/>
      <c r="EXW2939"/>
      <c r="EXX2939"/>
      <c r="EXY2939"/>
      <c r="EXZ2939"/>
      <c r="EYA2939"/>
      <c r="EYB2939"/>
      <c r="EYC2939"/>
      <c r="EYD2939"/>
      <c r="EYE2939"/>
      <c r="EYF2939"/>
      <c r="EYG2939"/>
      <c r="EYH2939"/>
      <c r="EYI2939"/>
      <c r="EYJ2939"/>
      <c r="EYK2939"/>
      <c r="EYL2939"/>
      <c r="EYM2939"/>
      <c r="EYN2939"/>
      <c r="EYO2939"/>
      <c r="EYP2939"/>
      <c r="EYQ2939"/>
      <c r="EYR2939"/>
      <c r="EYS2939"/>
      <c r="EYT2939"/>
      <c r="EYU2939"/>
      <c r="EYV2939"/>
      <c r="EYW2939"/>
      <c r="EYX2939"/>
      <c r="EYY2939"/>
      <c r="EYZ2939"/>
      <c r="EZA2939"/>
      <c r="EZB2939"/>
      <c r="EZC2939"/>
      <c r="EZD2939"/>
      <c r="EZE2939"/>
      <c r="EZF2939"/>
      <c r="EZG2939"/>
      <c r="EZH2939"/>
      <c r="EZI2939"/>
      <c r="EZJ2939"/>
      <c r="EZK2939"/>
      <c r="EZL2939"/>
      <c r="EZM2939"/>
      <c r="EZN2939"/>
      <c r="EZO2939"/>
      <c r="EZP2939"/>
      <c r="EZQ2939"/>
      <c r="EZR2939"/>
      <c r="EZS2939"/>
      <c r="EZT2939"/>
      <c r="EZU2939"/>
      <c r="EZV2939"/>
      <c r="EZW2939"/>
      <c r="EZX2939"/>
      <c r="EZY2939"/>
      <c r="EZZ2939"/>
      <c r="FAA2939"/>
      <c r="FAB2939"/>
      <c r="FAC2939"/>
      <c r="FAD2939"/>
      <c r="FAE2939"/>
      <c r="FAF2939"/>
      <c r="FAG2939"/>
      <c r="FAH2939"/>
      <c r="FAI2939"/>
      <c r="FAJ2939"/>
      <c r="FAK2939"/>
      <c r="FAL2939"/>
      <c r="FAM2939"/>
      <c r="FAN2939"/>
      <c r="FAO2939"/>
      <c r="FAP2939"/>
      <c r="FAQ2939"/>
      <c r="FAR2939"/>
      <c r="FAS2939"/>
      <c r="FAT2939"/>
      <c r="FAU2939"/>
      <c r="FAV2939"/>
      <c r="FAW2939"/>
      <c r="FAX2939"/>
      <c r="FAY2939"/>
      <c r="FAZ2939"/>
      <c r="FBA2939"/>
      <c r="FBB2939"/>
      <c r="FBC2939"/>
      <c r="FBD2939"/>
      <c r="FBE2939"/>
      <c r="FBF2939"/>
      <c r="FBG2939"/>
      <c r="FBH2939"/>
      <c r="FBI2939"/>
      <c r="FBJ2939"/>
      <c r="FBK2939"/>
      <c r="FBL2939"/>
      <c r="FBM2939"/>
      <c r="FBN2939"/>
      <c r="FBO2939"/>
      <c r="FBP2939"/>
      <c r="FBQ2939"/>
      <c r="FBR2939"/>
      <c r="FBS2939"/>
      <c r="FBT2939"/>
      <c r="FBU2939"/>
      <c r="FBV2939"/>
      <c r="FBW2939"/>
      <c r="FBX2939"/>
      <c r="FBY2939"/>
      <c r="FBZ2939"/>
      <c r="FCA2939"/>
      <c r="FCB2939"/>
      <c r="FCC2939"/>
      <c r="FCD2939"/>
      <c r="FCE2939"/>
      <c r="FCF2939"/>
      <c r="FCG2939"/>
      <c r="FCH2939"/>
      <c r="FCI2939"/>
      <c r="FCJ2939"/>
      <c r="FCK2939"/>
      <c r="FCL2939"/>
      <c r="FCM2939"/>
      <c r="FCN2939"/>
      <c r="FCO2939"/>
      <c r="FCP2939"/>
      <c r="FCQ2939"/>
      <c r="FCR2939"/>
      <c r="FCS2939"/>
      <c r="FCT2939"/>
      <c r="FCU2939"/>
      <c r="FCV2939"/>
      <c r="FCW2939"/>
      <c r="FCX2939"/>
      <c r="FCY2939"/>
      <c r="FCZ2939"/>
      <c r="FDA2939"/>
      <c r="FDB2939"/>
      <c r="FDC2939"/>
      <c r="FDD2939"/>
      <c r="FDE2939"/>
      <c r="FDF2939"/>
      <c r="FDG2939"/>
      <c r="FDH2939"/>
      <c r="FDI2939"/>
      <c r="FDJ2939"/>
      <c r="FDK2939"/>
      <c r="FDL2939"/>
      <c r="FDM2939"/>
      <c r="FDN2939"/>
      <c r="FDO2939"/>
      <c r="FDP2939"/>
      <c r="FDQ2939"/>
      <c r="FDR2939"/>
      <c r="FDS2939"/>
      <c r="FDT2939"/>
      <c r="FDU2939"/>
      <c r="FDV2939"/>
      <c r="FDW2939"/>
      <c r="FDX2939"/>
      <c r="FDY2939"/>
      <c r="FDZ2939"/>
      <c r="FEA2939"/>
      <c r="FEB2939"/>
      <c r="FEC2939"/>
      <c r="FED2939"/>
      <c r="FEE2939"/>
      <c r="FEF2939"/>
      <c r="FEG2939"/>
      <c r="FEH2939"/>
      <c r="FEI2939"/>
      <c r="FEJ2939"/>
      <c r="FEK2939"/>
      <c r="FEL2939"/>
      <c r="FEM2939"/>
      <c r="FEN2939"/>
      <c r="FEO2939"/>
      <c r="FEP2939"/>
      <c r="FEQ2939"/>
      <c r="FER2939"/>
      <c r="FES2939"/>
      <c r="FET2939"/>
      <c r="FEU2939"/>
      <c r="FEV2939"/>
      <c r="FEW2939"/>
      <c r="FEX2939"/>
      <c r="FEY2939"/>
      <c r="FEZ2939"/>
      <c r="FFA2939"/>
      <c r="FFB2939"/>
      <c r="FFC2939"/>
      <c r="FFD2939"/>
      <c r="FFE2939"/>
      <c r="FFF2939"/>
      <c r="FFG2939"/>
      <c r="FFH2939"/>
      <c r="FFI2939"/>
      <c r="FFJ2939"/>
      <c r="FFK2939"/>
      <c r="FFL2939"/>
      <c r="FFM2939"/>
      <c r="FFN2939"/>
      <c r="FFO2939"/>
      <c r="FFP2939"/>
      <c r="FFQ2939"/>
      <c r="FFR2939"/>
      <c r="FFS2939"/>
      <c r="FFT2939"/>
      <c r="FFU2939"/>
      <c r="FFV2939"/>
      <c r="FFW2939"/>
      <c r="FFX2939"/>
      <c r="FFY2939"/>
      <c r="FFZ2939"/>
      <c r="FGA2939"/>
      <c r="FGB2939"/>
      <c r="FGC2939"/>
      <c r="FGD2939"/>
      <c r="FGE2939"/>
      <c r="FGF2939"/>
      <c r="FGG2939"/>
      <c r="FGH2939"/>
      <c r="FGI2939"/>
      <c r="FGJ2939"/>
      <c r="FGK2939"/>
      <c r="FGL2939"/>
      <c r="FGM2939"/>
      <c r="FGN2939"/>
      <c r="FGO2939"/>
      <c r="FGP2939"/>
      <c r="FGQ2939"/>
      <c r="FGR2939"/>
      <c r="FGS2939"/>
      <c r="FGT2939"/>
      <c r="FGU2939"/>
      <c r="FGV2939"/>
      <c r="FGW2939"/>
      <c r="FGX2939"/>
      <c r="FGY2939"/>
      <c r="FGZ2939"/>
      <c r="FHA2939"/>
      <c r="FHB2939"/>
      <c r="FHC2939"/>
      <c r="FHD2939"/>
      <c r="FHE2939"/>
      <c r="FHF2939"/>
      <c r="FHG2939"/>
      <c r="FHH2939"/>
      <c r="FHI2939"/>
      <c r="FHJ2939"/>
      <c r="FHK2939"/>
      <c r="FHL2939"/>
      <c r="FHM2939"/>
      <c r="FHN2939"/>
      <c r="FHO2939"/>
      <c r="FHP2939"/>
      <c r="FHQ2939"/>
      <c r="FHR2939"/>
      <c r="FHS2939"/>
      <c r="FHT2939"/>
      <c r="FHU2939"/>
      <c r="FHV2939"/>
      <c r="FHW2939"/>
      <c r="FHX2939"/>
      <c r="FHY2939"/>
      <c r="FHZ2939"/>
      <c r="FIA2939"/>
      <c r="FIB2939"/>
      <c r="FIC2939"/>
      <c r="FID2939"/>
      <c r="FIE2939"/>
      <c r="FIF2939"/>
      <c r="FIG2939"/>
      <c r="FIH2939"/>
      <c r="FII2939"/>
      <c r="FIJ2939"/>
      <c r="FIK2939"/>
      <c r="FIL2939"/>
      <c r="FIM2939"/>
      <c r="FIN2939"/>
      <c r="FIO2939"/>
      <c r="FIP2939"/>
      <c r="FIQ2939"/>
      <c r="FIR2939"/>
      <c r="FIS2939"/>
      <c r="FIT2939"/>
      <c r="FIU2939"/>
      <c r="FIV2939"/>
      <c r="FIW2939"/>
      <c r="FIX2939"/>
      <c r="FIY2939"/>
      <c r="FIZ2939"/>
      <c r="FJA2939"/>
      <c r="FJB2939"/>
      <c r="FJC2939"/>
      <c r="FJD2939"/>
      <c r="FJE2939"/>
      <c r="FJF2939"/>
      <c r="FJG2939"/>
      <c r="FJH2939"/>
      <c r="FJI2939"/>
      <c r="FJJ2939"/>
      <c r="FJK2939"/>
      <c r="FJL2939"/>
      <c r="FJM2939"/>
      <c r="FJN2939"/>
      <c r="FJO2939"/>
      <c r="FJP2939"/>
      <c r="FJQ2939"/>
      <c r="FJR2939"/>
      <c r="FJS2939"/>
      <c r="FJT2939"/>
      <c r="FJU2939"/>
      <c r="FJV2939"/>
      <c r="FJW2939"/>
      <c r="FJX2939"/>
      <c r="FJY2939"/>
      <c r="FJZ2939"/>
      <c r="FKA2939"/>
      <c r="FKB2939"/>
      <c r="FKC2939"/>
      <c r="FKD2939"/>
      <c r="FKE2939"/>
      <c r="FKF2939"/>
      <c r="FKG2939"/>
      <c r="FKH2939"/>
      <c r="FKI2939"/>
      <c r="FKJ2939"/>
      <c r="FKK2939"/>
      <c r="FKL2939"/>
      <c r="FKM2939"/>
      <c r="FKN2939"/>
      <c r="FKO2939"/>
      <c r="FKP2939"/>
      <c r="FKQ2939"/>
      <c r="FKR2939"/>
      <c r="FKS2939"/>
      <c r="FKT2939"/>
      <c r="FKU2939"/>
      <c r="FKV2939"/>
      <c r="FKW2939"/>
      <c r="FKX2939"/>
      <c r="FKY2939"/>
      <c r="FKZ2939"/>
      <c r="FLA2939"/>
      <c r="FLB2939"/>
      <c r="FLC2939"/>
      <c r="FLD2939"/>
      <c r="FLE2939"/>
      <c r="FLF2939"/>
      <c r="FLG2939"/>
      <c r="FLH2939"/>
      <c r="FLI2939"/>
      <c r="FLJ2939"/>
      <c r="FLK2939"/>
      <c r="FLL2939"/>
      <c r="FLM2939"/>
      <c r="FLN2939"/>
      <c r="FLO2939"/>
      <c r="FLP2939"/>
      <c r="FLQ2939"/>
      <c r="FLR2939"/>
      <c r="FLS2939"/>
      <c r="FLT2939"/>
      <c r="FLU2939"/>
      <c r="FLV2939"/>
      <c r="FLW2939"/>
      <c r="FLX2939"/>
      <c r="FLY2939"/>
      <c r="FLZ2939"/>
      <c r="FMA2939"/>
      <c r="FMB2939"/>
      <c r="FMC2939"/>
      <c r="FMD2939"/>
      <c r="FME2939"/>
      <c r="FMF2939"/>
      <c r="FMG2939"/>
      <c r="FMH2939"/>
      <c r="FMI2939"/>
      <c r="FMJ2939"/>
      <c r="FMK2939"/>
      <c r="FML2939"/>
      <c r="FMM2939"/>
      <c r="FMN2939"/>
      <c r="FMO2939"/>
      <c r="FMP2939"/>
      <c r="FMQ2939"/>
      <c r="FMR2939"/>
      <c r="FMS2939"/>
      <c r="FMT2939"/>
      <c r="FMU2939"/>
      <c r="FMV2939"/>
      <c r="FMW2939"/>
      <c r="FMX2939"/>
      <c r="FMY2939"/>
      <c r="FMZ2939"/>
      <c r="FNA2939"/>
      <c r="FNB2939"/>
      <c r="FNC2939"/>
      <c r="FND2939"/>
      <c r="FNE2939"/>
      <c r="FNF2939"/>
      <c r="FNG2939"/>
      <c r="FNH2939"/>
      <c r="FNI2939"/>
      <c r="FNJ2939"/>
      <c r="FNK2939"/>
      <c r="FNL2939"/>
      <c r="FNM2939"/>
      <c r="FNN2939"/>
      <c r="FNO2939"/>
      <c r="FNP2939"/>
      <c r="FNQ2939"/>
      <c r="FNR2939"/>
      <c r="FNS2939"/>
      <c r="FNT2939"/>
      <c r="FNU2939"/>
      <c r="FNV2939"/>
      <c r="FNW2939"/>
      <c r="FNX2939"/>
      <c r="FNY2939"/>
      <c r="FNZ2939"/>
      <c r="FOA2939"/>
      <c r="FOB2939"/>
      <c r="FOC2939"/>
      <c r="FOD2939"/>
      <c r="FOE2939"/>
      <c r="FOF2939"/>
      <c r="FOG2939"/>
      <c r="FOH2939"/>
      <c r="FOI2939"/>
      <c r="FOJ2939"/>
      <c r="FOK2939"/>
      <c r="FOL2939"/>
      <c r="FOM2939"/>
      <c r="FON2939"/>
      <c r="FOO2939"/>
      <c r="FOP2939"/>
      <c r="FOQ2939"/>
      <c r="FOR2939"/>
      <c r="FOS2939"/>
      <c r="FOT2939"/>
      <c r="FOU2939"/>
      <c r="FOV2939"/>
      <c r="FOW2939"/>
      <c r="FOX2939"/>
      <c r="FOY2939"/>
      <c r="FOZ2939"/>
      <c r="FPA2939"/>
      <c r="FPB2939"/>
      <c r="FPC2939"/>
      <c r="FPD2939"/>
      <c r="FPE2939"/>
      <c r="FPF2939"/>
      <c r="FPG2939"/>
      <c r="FPH2939"/>
      <c r="FPI2939"/>
      <c r="FPJ2939"/>
      <c r="FPK2939"/>
      <c r="FPL2939"/>
      <c r="FPM2939"/>
      <c r="FPN2939"/>
      <c r="FPO2939"/>
      <c r="FPP2939"/>
      <c r="FPQ2939"/>
      <c r="FPR2939"/>
      <c r="FPS2939"/>
      <c r="FPT2939"/>
      <c r="FPU2939"/>
      <c r="FPV2939"/>
      <c r="FPW2939"/>
      <c r="FPX2939"/>
      <c r="FPY2939"/>
      <c r="FPZ2939"/>
      <c r="FQA2939"/>
      <c r="FQB2939"/>
      <c r="FQC2939"/>
      <c r="FQD2939"/>
      <c r="FQE2939"/>
      <c r="FQF2939"/>
      <c r="FQG2939"/>
      <c r="FQH2939"/>
      <c r="FQI2939"/>
      <c r="FQJ2939"/>
      <c r="FQK2939"/>
      <c r="FQL2939"/>
      <c r="FQM2939"/>
      <c r="FQN2939"/>
      <c r="FQO2939"/>
      <c r="FQP2939"/>
      <c r="FQQ2939"/>
      <c r="FQR2939"/>
      <c r="FQS2939"/>
      <c r="FQT2939"/>
      <c r="FQU2939"/>
      <c r="FQV2939"/>
      <c r="FQW2939"/>
      <c r="FQX2939"/>
      <c r="FQY2939"/>
      <c r="FQZ2939"/>
      <c r="FRA2939"/>
      <c r="FRB2939"/>
      <c r="FRC2939"/>
      <c r="FRD2939"/>
      <c r="FRE2939"/>
      <c r="FRF2939"/>
      <c r="FRG2939"/>
      <c r="FRH2939"/>
      <c r="FRI2939"/>
      <c r="FRJ2939"/>
      <c r="FRK2939"/>
      <c r="FRL2939"/>
      <c r="FRM2939"/>
      <c r="FRN2939"/>
      <c r="FRO2939"/>
      <c r="FRP2939"/>
      <c r="FRQ2939"/>
      <c r="FRR2939"/>
      <c r="FRS2939"/>
      <c r="FRT2939"/>
      <c r="FRU2939"/>
      <c r="FRV2939"/>
      <c r="FRW2939"/>
      <c r="FRX2939"/>
      <c r="FRY2939"/>
      <c r="FRZ2939"/>
      <c r="FSA2939"/>
      <c r="FSB2939"/>
      <c r="FSC2939"/>
      <c r="FSD2939"/>
      <c r="FSE2939"/>
      <c r="FSF2939"/>
      <c r="FSG2939"/>
      <c r="FSH2939"/>
      <c r="FSI2939"/>
      <c r="FSJ2939"/>
      <c r="FSK2939"/>
      <c r="FSL2939"/>
      <c r="FSM2939"/>
      <c r="FSN2939"/>
      <c r="FSO2939"/>
      <c r="FSP2939"/>
      <c r="FSQ2939"/>
      <c r="FSR2939"/>
      <c r="FSS2939"/>
      <c r="FST2939"/>
      <c r="FSU2939"/>
      <c r="FSV2939"/>
      <c r="FSW2939"/>
      <c r="FSX2939"/>
      <c r="FSY2939"/>
      <c r="FSZ2939"/>
      <c r="FTA2939"/>
      <c r="FTB2939"/>
      <c r="FTC2939"/>
      <c r="FTD2939"/>
      <c r="FTE2939"/>
      <c r="FTF2939"/>
      <c r="FTG2939"/>
      <c r="FTH2939"/>
      <c r="FTI2939"/>
      <c r="FTJ2939"/>
      <c r="FTK2939"/>
      <c r="FTL2939"/>
      <c r="FTM2939"/>
      <c r="FTN2939"/>
      <c r="FTO2939"/>
      <c r="FTP2939"/>
      <c r="FTQ2939"/>
      <c r="FTR2939"/>
      <c r="FTS2939"/>
      <c r="FTT2939"/>
      <c r="FTU2939"/>
      <c r="FTV2939"/>
      <c r="FTW2939"/>
      <c r="FTX2939"/>
      <c r="FTY2939"/>
      <c r="FTZ2939"/>
      <c r="FUA2939"/>
      <c r="FUB2939"/>
      <c r="FUC2939"/>
      <c r="FUD2939"/>
      <c r="FUE2939"/>
      <c r="FUF2939"/>
      <c r="FUG2939"/>
      <c r="FUH2939"/>
      <c r="FUI2939"/>
      <c r="FUJ2939"/>
      <c r="FUK2939"/>
      <c r="FUL2939"/>
      <c r="FUM2939"/>
      <c r="FUN2939"/>
      <c r="FUO2939"/>
      <c r="FUP2939"/>
      <c r="FUQ2939"/>
      <c r="FUR2939"/>
      <c r="FUS2939"/>
      <c r="FUT2939"/>
      <c r="FUU2939"/>
      <c r="FUV2939"/>
      <c r="FUW2939"/>
      <c r="FUX2939"/>
      <c r="FUY2939"/>
      <c r="FUZ2939"/>
      <c r="FVA2939"/>
      <c r="FVB2939"/>
      <c r="FVC2939"/>
      <c r="FVD2939"/>
      <c r="FVE2939"/>
      <c r="FVF2939"/>
      <c r="FVG2939"/>
      <c r="FVH2939"/>
      <c r="FVI2939"/>
      <c r="FVJ2939"/>
      <c r="FVK2939"/>
      <c r="FVL2939"/>
      <c r="FVM2939"/>
      <c r="FVN2939"/>
      <c r="FVO2939"/>
      <c r="FVP2939"/>
      <c r="FVQ2939"/>
      <c r="FVR2939"/>
      <c r="FVS2939"/>
      <c r="FVT2939"/>
      <c r="FVU2939"/>
      <c r="FVV2939"/>
      <c r="FVW2939"/>
      <c r="FVX2939"/>
      <c r="FVY2939"/>
      <c r="FVZ2939"/>
      <c r="FWA2939"/>
      <c r="FWB2939"/>
      <c r="FWC2939"/>
      <c r="FWD2939"/>
      <c r="FWE2939"/>
      <c r="FWF2939"/>
      <c r="FWG2939"/>
      <c r="FWH2939"/>
      <c r="FWI2939"/>
      <c r="FWJ2939"/>
      <c r="FWK2939"/>
      <c r="FWL2939"/>
      <c r="FWM2939"/>
      <c r="FWN2939"/>
      <c r="FWO2939"/>
      <c r="FWP2939"/>
      <c r="FWQ2939"/>
      <c r="FWR2939"/>
      <c r="FWS2939"/>
      <c r="FWT2939"/>
      <c r="FWU2939"/>
      <c r="FWV2939"/>
      <c r="FWW2939"/>
      <c r="FWX2939"/>
      <c r="FWY2939"/>
      <c r="FWZ2939"/>
      <c r="FXA2939"/>
      <c r="FXB2939"/>
      <c r="FXC2939"/>
      <c r="FXD2939"/>
      <c r="FXE2939"/>
      <c r="FXF2939"/>
      <c r="FXG2939"/>
      <c r="FXH2939"/>
      <c r="FXI2939"/>
      <c r="FXJ2939"/>
      <c r="FXK2939"/>
      <c r="FXL2939"/>
      <c r="FXM2939"/>
      <c r="FXN2939"/>
      <c r="FXO2939"/>
      <c r="FXP2939"/>
      <c r="FXQ2939"/>
      <c r="FXR2939"/>
      <c r="FXS2939"/>
      <c r="FXT2939"/>
      <c r="FXU2939"/>
      <c r="FXV2939"/>
      <c r="FXW2939"/>
      <c r="FXX2939"/>
      <c r="FXY2939"/>
      <c r="FXZ2939"/>
      <c r="FYA2939"/>
      <c r="FYB2939"/>
      <c r="FYC2939"/>
      <c r="FYD2939"/>
      <c r="FYE2939"/>
      <c r="FYF2939"/>
      <c r="FYG2939"/>
      <c r="FYH2939"/>
      <c r="FYI2939"/>
      <c r="FYJ2939"/>
      <c r="FYK2939"/>
      <c r="FYL2939"/>
      <c r="FYM2939"/>
      <c r="FYN2939"/>
      <c r="FYO2939"/>
      <c r="FYP2939"/>
      <c r="FYQ2939"/>
      <c r="FYR2939"/>
      <c r="FYS2939"/>
      <c r="FYT2939"/>
      <c r="FYU2939"/>
      <c r="FYV2939"/>
      <c r="FYW2939"/>
      <c r="FYX2939"/>
      <c r="FYY2939"/>
      <c r="FYZ2939"/>
      <c r="FZA2939"/>
      <c r="FZB2939"/>
      <c r="FZC2939"/>
      <c r="FZD2939"/>
      <c r="FZE2939"/>
      <c r="FZF2939"/>
      <c r="FZG2939"/>
      <c r="FZH2939"/>
      <c r="FZI2939"/>
      <c r="FZJ2939"/>
      <c r="FZK2939"/>
      <c r="FZL2939"/>
      <c r="FZM2939"/>
      <c r="FZN2939"/>
      <c r="FZO2939"/>
      <c r="FZP2939"/>
      <c r="FZQ2939"/>
      <c r="FZR2939"/>
      <c r="FZS2939"/>
      <c r="FZT2939"/>
      <c r="FZU2939"/>
      <c r="FZV2939"/>
      <c r="FZW2939"/>
      <c r="FZX2939"/>
      <c r="FZY2939"/>
      <c r="FZZ2939"/>
      <c r="GAA2939"/>
      <c r="GAB2939"/>
      <c r="GAC2939"/>
      <c r="GAD2939"/>
      <c r="GAE2939"/>
      <c r="GAF2939"/>
      <c r="GAG2939"/>
      <c r="GAH2939"/>
      <c r="GAI2939"/>
      <c r="GAJ2939"/>
      <c r="GAK2939"/>
      <c r="GAL2939"/>
      <c r="GAM2939"/>
      <c r="GAN2939"/>
      <c r="GAO2939"/>
      <c r="GAP2939"/>
      <c r="GAQ2939"/>
      <c r="GAR2939"/>
      <c r="GAS2939"/>
      <c r="GAT2939"/>
      <c r="GAU2939"/>
      <c r="GAV2939"/>
      <c r="GAW2939"/>
      <c r="GAX2939"/>
      <c r="GAY2939"/>
      <c r="GAZ2939"/>
      <c r="GBA2939"/>
      <c r="GBB2939"/>
      <c r="GBC2939"/>
      <c r="GBD2939"/>
      <c r="GBE2939"/>
      <c r="GBF2939"/>
      <c r="GBG2939"/>
      <c r="GBH2939"/>
      <c r="GBI2939"/>
      <c r="GBJ2939"/>
      <c r="GBK2939"/>
      <c r="GBL2939"/>
      <c r="GBM2939"/>
      <c r="GBN2939"/>
      <c r="GBO2939"/>
      <c r="GBP2939"/>
      <c r="GBQ2939"/>
      <c r="GBR2939"/>
      <c r="GBS2939"/>
      <c r="GBT2939"/>
      <c r="GBU2939"/>
      <c r="GBV2939"/>
      <c r="GBW2939"/>
      <c r="GBX2939"/>
      <c r="GBY2939"/>
      <c r="GBZ2939"/>
      <c r="GCA2939"/>
      <c r="GCB2939"/>
      <c r="GCC2939"/>
      <c r="GCD2939"/>
      <c r="GCE2939"/>
      <c r="GCF2939"/>
      <c r="GCG2939"/>
      <c r="GCH2939"/>
      <c r="GCI2939"/>
      <c r="GCJ2939"/>
      <c r="GCK2939"/>
      <c r="GCL2939"/>
      <c r="GCM2939"/>
      <c r="GCN2939"/>
      <c r="GCO2939"/>
      <c r="GCP2939"/>
      <c r="GCQ2939"/>
      <c r="GCR2939"/>
      <c r="GCS2939"/>
      <c r="GCT2939"/>
      <c r="GCU2939"/>
      <c r="GCV2939"/>
      <c r="GCW2939"/>
      <c r="GCX2939"/>
      <c r="GCY2939"/>
      <c r="GCZ2939"/>
      <c r="GDA2939"/>
      <c r="GDB2939"/>
      <c r="GDC2939"/>
      <c r="GDD2939"/>
      <c r="GDE2939"/>
      <c r="GDF2939"/>
      <c r="GDG2939"/>
      <c r="GDH2939"/>
      <c r="GDI2939"/>
      <c r="GDJ2939"/>
      <c r="GDK2939"/>
      <c r="GDL2939"/>
      <c r="GDM2939"/>
      <c r="GDN2939"/>
      <c r="GDO2939"/>
      <c r="GDP2939"/>
      <c r="GDQ2939"/>
      <c r="GDR2939"/>
      <c r="GDS2939"/>
      <c r="GDT2939"/>
      <c r="GDU2939"/>
      <c r="GDV2939"/>
      <c r="GDW2939"/>
      <c r="GDX2939"/>
      <c r="GDY2939"/>
      <c r="GDZ2939"/>
      <c r="GEA2939"/>
      <c r="GEB2939"/>
      <c r="GEC2939"/>
      <c r="GED2939"/>
      <c r="GEE2939"/>
      <c r="GEF2939"/>
      <c r="GEG2939"/>
      <c r="GEH2939"/>
      <c r="GEI2939"/>
      <c r="GEJ2939"/>
      <c r="GEK2939"/>
      <c r="GEL2939"/>
      <c r="GEM2939"/>
      <c r="GEN2939"/>
      <c r="GEO2939"/>
      <c r="GEP2939"/>
      <c r="GEQ2939"/>
      <c r="GER2939"/>
      <c r="GES2939"/>
      <c r="GET2939"/>
      <c r="GEU2939"/>
      <c r="GEV2939"/>
      <c r="GEW2939"/>
      <c r="GEX2939"/>
      <c r="GEY2939"/>
      <c r="GEZ2939"/>
      <c r="GFA2939"/>
      <c r="GFB2939"/>
      <c r="GFC2939"/>
      <c r="GFD2939"/>
      <c r="GFE2939"/>
      <c r="GFF2939"/>
      <c r="GFG2939"/>
      <c r="GFH2939"/>
      <c r="GFI2939"/>
      <c r="GFJ2939"/>
      <c r="GFK2939"/>
      <c r="GFL2939"/>
      <c r="GFM2939"/>
      <c r="GFN2939"/>
      <c r="GFO2939"/>
      <c r="GFP2939"/>
      <c r="GFQ2939"/>
      <c r="GFR2939"/>
      <c r="GFS2939"/>
      <c r="GFT2939"/>
      <c r="GFU2939"/>
      <c r="GFV2939"/>
      <c r="GFW2939"/>
      <c r="GFX2939"/>
      <c r="GFY2939"/>
      <c r="GFZ2939"/>
      <c r="GGA2939"/>
      <c r="GGB2939"/>
      <c r="GGC2939"/>
      <c r="GGD2939"/>
      <c r="GGE2939"/>
      <c r="GGF2939"/>
      <c r="GGG2939"/>
      <c r="GGH2939"/>
      <c r="GGI2939"/>
      <c r="GGJ2939"/>
      <c r="GGK2939"/>
      <c r="GGL2939"/>
      <c r="GGM2939"/>
      <c r="GGN2939"/>
      <c r="GGO2939"/>
      <c r="GGP2939"/>
      <c r="GGQ2939"/>
      <c r="GGR2939"/>
      <c r="GGS2939"/>
      <c r="GGT2939"/>
      <c r="GGU2939"/>
      <c r="GGV2939"/>
      <c r="GGW2939"/>
      <c r="GGX2939"/>
      <c r="GGY2939"/>
      <c r="GGZ2939"/>
      <c r="GHA2939"/>
      <c r="GHB2939"/>
      <c r="GHC2939"/>
      <c r="GHD2939"/>
      <c r="GHE2939"/>
      <c r="GHF2939"/>
      <c r="GHG2939"/>
      <c r="GHH2939"/>
      <c r="GHI2939"/>
      <c r="GHJ2939"/>
      <c r="GHK2939"/>
      <c r="GHL2939"/>
      <c r="GHM2939"/>
      <c r="GHN2939"/>
      <c r="GHO2939"/>
      <c r="GHP2939"/>
      <c r="GHQ2939"/>
      <c r="GHR2939"/>
      <c r="GHS2939"/>
      <c r="GHT2939"/>
      <c r="GHU2939"/>
      <c r="GHV2939"/>
      <c r="GHW2939"/>
      <c r="GHX2939"/>
      <c r="GHY2939"/>
      <c r="GHZ2939"/>
      <c r="GIA2939"/>
      <c r="GIB2939"/>
      <c r="GIC2939"/>
      <c r="GID2939"/>
      <c r="GIE2939"/>
      <c r="GIF2939"/>
      <c r="GIG2939"/>
      <c r="GIH2939"/>
      <c r="GII2939"/>
      <c r="GIJ2939"/>
      <c r="GIK2939"/>
      <c r="GIL2939"/>
      <c r="GIM2939"/>
      <c r="GIN2939"/>
      <c r="GIO2939"/>
      <c r="GIP2939"/>
      <c r="GIQ2939"/>
      <c r="GIR2939"/>
      <c r="GIS2939"/>
      <c r="GIT2939"/>
      <c r="GIU2939"/>
      <c r="GIV2939"/>
      <c r="GIW2939"/>
      <c r="GIX2939"/>
      <c r="GIY2939"/>
      <c r="GIZ2939"/>
      <c r="GJA2939"/>
      <c r="GJB2939"/>
      <c r="GJC2939"/>
      <c r="GJD2939"/>
      <c r="GJE2939"/>
      <c r="GJF2939"/>
      <c r="GJG2939"/>
      <c r="GJH2939"/>
      <c r="GJI2939"/>
      <c r="GJJ2939"/>
      <c r="GJK2939"/>
      <c r="GJL2939"/>
      <c r="GJM2939"/>
      <c r="GJN2939"/>
      <c r="GJO2939"/>
      <c r="GJP2939"/>
      <c r="GJQ2939"/>
      <c r="GJR2939"/>
      <c r="GJS2939"/>
      <c r="GJT2939"/>
      <c r="GJU2939"/>
      <c r="GJV2939"/>
      <c r="GJW2939"/>
      <c r="GJX2939"/>
      <c r="GJY2939"/>
      <c r="GJZ2939"/>
      <c r="GKA2939"/>
      <c r="GKB2939"/>
      <c r="GKC2939"/>
      <c r="GKD2939"/>
      <c r="GKE2939"/>
      <c r="GKF2939"/>
      <c r="GKG2939"/>
      <c r="GKH2939"/>
      <c r="GKI2939"/>
      <c r="GKJ2939"/>
      <c r="GKK2939"/>
      <c r="GKL2939"/>
      <c r="GKM2939"/>
      <c r="GKN2939"/>
      <c r="GKO2939"/>
      <c r="GKP2939"/>
      <c r="GKQ2939"/>
      <c r="GKR2939"/>
      <c r="GKS2939"/>
      <c r="GKT2939"/>
      <c r="GKU2939"/>
      <c r="GKV2939"/>
      <c r="GKW2939"/>
      <c r="GKX2939"/>
      <c r="GKY2939"/>
      <c r="GKZ2939"/>
      <c r="GLA2939"/>
      <c r="GLB2939"/>
      <c r="GLC2939"/>
      <c r="GLD2939"/>
      <c r="GLE2939"/>
      <c r="GLF2939"/>
      <c r="GLG2939"/>
      <c r="GLH2939"/>
      <c r="GLI2939"/>
      <c r="GLJ2939"/>
      <c r="GLK2939"/>
      <c r="GLL2939"/>
      <c r="GLM2939"/>
      <c r="GLN2939"/>
      <c r="GLO2939"/>
      <c r="GLP2939"/>
      <c r="GLQ2939"/>
      <c r="GLR2939"/>
      <c r="GLS2939"/>
      <c r="GLT2939"/>
      <c r="GLU2939"/>
      <c r="GLV2939"/>
      <c r="GLW2939"/>
      <c r="GLX2939"/>
      <c r="GLY2939"/>
      <c r="GLZ2939"/>
      <c r="GMA2939"/>
      <c r="GMB2939"/>
      <c r="GMC2939"/>
      <c r="GMD2939"/>
      <c r="GME2939"/>
      <c r="GMF2939"/>
      <c r="GMG2939"/>
      <c r="GMH2939"/>
      <c r="GMI2939"/>
      <c r="GMJ2939"/>
      <c r="GMK2939"/>
      <c r="GML2939"/>
      <c r="GMM2939"/>
      <c r="GMN2939"/>
      <c r="GMO2939"/>
      <c r="GMP2939"/>
      <c r="GMQ2939"/>
      <c r="GMR2939"/>
      <c r="GMS2939"/>
      <c r="GMT2939"/>
      <c r="GMU2939"/>
      <c r="GMV2939"/>
      <c r="GMW2939"/>
      <c r="GMX2939"/>
      <c r="GMY2939"/>
      <c r="GMZ2939"/>
      <c r="GNA2939"/>
      <c r="GNB2939"/>
      <c r="GNC2939"/>
      <c r="GND2939"/>
      <c r="GNE2939"/>
      <c r="GNF2939"/>
      <c r="GNG2939"/>
      <c r="GNH2939"/>
      <c r="GNI2939"/>
      <c r="GNJ2939"/>
      <c r="GNK2939"/>
      <c r="GNL2939"/>
      <c r="GNM2939"/>
      <c r="GNN2939"/>
      <c r="GNO2939"/>
      <c r="GNP2939"/>
      <c r="GNQ2939"/>
      <c r="GNR2939"/>
      <c r="GNS2939"/>
      <c r="GNT2939"/>
      <c r="GNU2939"/>
      <c r="GNV2939"/>
      <c r="GNW2939"/>
      <c r="GNX2939"/>
      <c r="GNY2939"/>
      <c r="GNZ2939"/>
      <c r="GOA2939"/>
      <c r="GOB2939"/>
      <c r="GOC2939"/>
      <c r="GOD2939"/>
      <c r="GOE2939"/>
      <c r="GOF2939"/>
      <c r="GOG2939"/>
      <c r="GOH2939"/>
      <c r="GOI2939"/>
      <c r="GOJ2939"/>
      <c r="GOK2939"/>
      <c r="GOL2939"/>
      <c r="GOM2939"/>
      <c r="GON2939"/>
      <c r="GOO2939"/>
      <c r="GOP2939"/>
      <c r="GOQ2939"/>
      <c r="GOR2939"/>
      <c r="GOS2939"/>
      <c r="GOT2939"/>
      <c r="GOU2939"/>
      <c r="GOV2939"/>
      <c r="GOW2939"/>
      <c r="GOX2939"/>
      <c r="GOY2939"/>
      <c r="GOZ2939"/>
      <c r="GPA2939"/>
      <c r="GPB2939"/>
      <c r="GPC2939"/>
      <c r="GPD2939"/>
      <c r="GPE2939"/>
      <c r="GPF2939"/>
      <c r="GPG2939"/>
      <c r="GPH2939"/>
      <c r="GPI2939"/>
      <c r="GPJ2939"/>
      <c r="GPK2939"/>
      <c r="GPL2939"/>
      <c r="GPM2939"/>
      <c r="GPN2939"/>
      <c r="GPO2939"/>
      <c r="GPP2939"/>
      <c r="GPQ2939"/>
      <c r="GPR2939"/>
      <c r="GPS2939"/>
      <c r="GPT2939"/>
      <c r="GPU2939"/>
      <c r="GPV2939"/>
      <c r="GPW2939"/>
      <c r="GPX2939"/>
      <c r="GPY2939"/>
      <c r="GPZ2939"/>
      <c r="GQA2939"/>
      <c r="GQB2939"/>
      <c r="GQC2939"/>
      <c r="GQD2939"/>
      <c r="GQE2939"/>
      <c r="GQF2939"/>
      <c r="GQG2939"/>
      <c r="GQH2939"/>
      <c r="GQI2939"/>
      <c r="GQJ2939"/>
      <c r="GQK2939"/>
      <c r="GQL2939"/>
      <c r="GQM2939"/>
      <c r="GQN2939"/>
      <c r="GQO2939"/>
      <c r="GQP2939"/>
      <c r="GQQ2939"/>
      <c r="GQR2939"/>
      <c r="GQS2939"/>
      <c r="GQT2939"/>
      <c r="GQU2939"/>
      <c r="GQV2939"/>
      <c r="GQW2939"/>
      <c r="GQX2939"/>
      <c r="GQY2939"/>
      <c r="GQZ2939"/>
      <c r="GRA2939"/>
      <c r="GRB2939"/>
      <c r="GRC2939"/>
      <c r="GRD2939"/>
      <c r="GRE2939"/>
      <c r="GRF2939"/>
      <c r="GRG2939"/>
      <c r="GRH2939"/>
      <c r="GRI2939"/>
      <c r="GRJ2939"/>
      <c r="GRK2939"/>
      <c r="GRL2939"/>
      <c r="GRM2939"/>
      <c r="GRN2939"/>
      <c r="GRO2939"/>
      <c r="GRP2939"/>
      <c r="GRQ2939"/>
      <c r="GRR2939"/>
      <c r="GRS2939"/>
      <c r="GRT2939"/>
      <c r="GRU2939"/>
      <c r="GRV2939"/>
      <c r="GRW2939"/>
      <c r="GRX2939"/>
      <c r="GRY2939"/>
      <c r="GRZ2939"/>
      <c r="GSA2939"/>
      <c r="GSB2939"/>
      <c r="GSC2939"/>
      <c r="GSD2939"/>
      <c r="GSE2939"/>
      <c r="GSF2939"/>
      <c r="GSG2939"/>
      <c r="GSH2939"/>
      <c r="GSI2939"/>
      <c r="GSJ2939"/>
      <c r="GSK2939"/>
      <c r="GSL2939"/>
      <c r="GSM2939"/>
      <c r="GSN2939"/>
      <c r="GSO2939"/>
      <c r="GSP2939"/>
      <c r="GSQ2939"/>
      <c r="GSR2939"/>
      <c r="GSS2939"/>
      <c r="GST2939"/>
      <c r="GSU2939"/>
      <c r="GSV2939"/>
      <c r="GSW2939"/>
      <c r="GSX2939"/>
      <c r="GSY2939"/>
      <c r="GSZ2939"/>
      <c r="GTA2939"/>
      <c r="GTB2939"/>
      <c r="GTC2939"/>
      <c r="GTD2939"/>
      <c r="GTE2939"/>
      <c r="GTF2939"/>
      <c r="GTG2939"/>
      <c r="GTH2939"/>
      <c r="GTI2939"/>
      <c r="GTJ2939"/>
      <c r="GTK2939"/>
      <c r="GTL2939"/>
      <c r="GTM2939"/>
      <c r="GTN2939"/>
      <c r="GTO2939"/>
      <c r="GTP2939"/>
      <c r="GTQ2939"/>
      <c r="GTR2939"/>
      <c r="GTS2939"/>
      <c r="GTT2939"/>
      <c r="GTU2939"/>
      <c r="GTV2939"/>
      <c r="GTW2939"/>
      <c r="GTX2939"/>
      <c r="GTY2939"/>
      <c r="GTZ2939"/>
      <c r="GUA2939"/>
      <c r="GUB2939"/>
      <c r="GUC2939"/>
      <c r="GUD2939"/>
      <c r="GUE2939"/>
      <c r="GUF2939"/>
      <c r="GUG2939"/>
      <c r="GUH2939"/>
      <c r="GUI2939"/>
      <c r="GUJ2939"/>
      <c r="GUK2939"/>
      <c r="GUL2939"/>
      <c r="GUM2939"/>
      <c r="GUN2939"/>
      <c r="GUO2939"/>
      <c r="GUP2939"/>
      <c r="GUQ2939"/>
      <c r="GUR2939"/>
      <c r="GUS2939"/>
      <c r="GUT2939"/>
      <c r="GUU2939"/>
      <c r="GUV2939"/>
      <c r="GUW2939"/>
      <c r="GUX2939"/>
      <c r="GUY2939"/>
      <c r="GUZ2939"/>
      <c r="GVA2939"/>
      <c r="GVB2939"/>
      <c r="GVC2939"/>
      <c r="GVD2939"/>
      <c r="GVE2939"/>
      <c r="GVF2939"/>
      <c r="GVG2939"/>
      <c r="GVH2939"/>
      <c r="GVI2939"/>
      <c r="GVJ2939"/>
      <c r="GVK2939"/>
      <c r="GVL2939"/>
      <c r="GVM2939"/>
      <c r="GVN2939"/>
      <c r="GVO2939"/>
      <c r="GVP2939"/>
      <c r="GVQ2939"/>
      <c r="GVR2939"/>
      <c r="GVS2939"/>
      <c r="GVT2939"/>
      <c r="GVU2939"/>
      <c r="GVV2939"/>
      <c r="GVW2939"/>
      <c r="GVX2939"/>
      <c r="GVY2939"/>
      <c r="GVZ2939"/>
      <c r="GWA2939"/>
      <c r="GWB2939"/>
      <c r="GWC2939"/>
      <c r="GWD2939"/>
      <c r="GWE2939"/>
      <c r="GWF2939"/>
      <c r="GWG2939"/>
      <c r="GWH2939"/>
      <c r="GWI2939"/>
      <c r="GWJ2939"/>
      <c r="GWK2939"/>
      <c r="GWL2939"/>
      <c r="GWM2939"/>
      <c r="GWN2939"/>
      <c r="GWO2939"/>
      <c r="GWP2939"/>
      <c r="GWQ2939"/>
      <c r="GWR2939"/>
      <c r="GWS2939"/>
      <c r="GWT2939"/>
      <c r="GWU2939"/>
      <c r="GWV2939"/>
      <c r="GWW2939"/>
      <c r="GWX2939"/>
      <c r="GWY2939"/>
      <c r="GWZ2939"/>
      <c r="GXA2939"/>
      <c r="GXB2939"/>
      <c r="GXC2939"/>
      <c r="GXD2939"/>
      <c r="GXE2939"/>
      <c r="GXF2939"/>
      <c r="GXG2939"/>
      <c r="GXH2939"/>
      <c r="GXI2939"/>
      <c r="GXJ2939"/>
      <c r="GXK2939"/>
      <c r="GXL2939"/>
      <c r="GXM2939"/>
      <c r="GXN2939"/>
      <c r="GXO2939"/>
      <c r="GXP2939"/>
      <c r="GXQ2939"/>
      <c r="GXR2939"/>
      <c r="GXS2939"/>
      <c r="GXT2939"/>
      <c r="GXU2939"/>
      <c r="GXV2939"/>
      <c r="GXW2939"/>
      <c r="GXX2939"/>
      <c r="GXY2939"/>
      <c r="GXZ2939"/>
      <c r="GYA2939"/>
      <c r="GYB2939"/>
      <c r="GYC2939"/>
      <c r="GYD2939"/>
      <c r="GYE2939"/>
      <c r="GYF2939"/>
      <c r="GYG2939"/>
      <c r="GYH2939"/>
      <c r="GYI2939"/>
      <c r="GYJ2939"/>
      <c r="GYK2939"/>
      <c r="GYL2939"/>
      <c r="GYM2939"/>
      <c r="GYN2939"/>
      <c r="GYO2939"/>
      <c r="GYP2939"/>
      <c r="GYQ2939"/>
      <c r="GYR2939"/>
      <c r="GYS2939"/>
      <c r="GYT2939"/>
      <c r="GYU2939"/>
      <c r="GYV2939"/>
      <c r="GYW2939"/>
      <c r="GYX2939"/>
      <c r="GYY2939"/>
      <c r="GYZ2939"/>
      <c r="GZA2939"/>
      <c r="GZB2939"/>
      <c r="GZC2939"/>
      <c r="GZD2939"/>
      <c r="GZE2939"/>
      <c r="GZF2939"/>
      <c r="GZG2939"/>
      <c r="GZH2939"/>
      <c r="GZI2939"/>
      <c r="GZJ2939"/>
      <c r="GZK2939"/>
      <c r="GZL2939"/>
      <c r="GZM2939"/>
      <c r="GZN2939"/>
      <c r="GZO2939"/>
      <c r="GZP2939"/>
      <c r="GZQ2939"/>
      <c r="GZR2939"/>
      <c r="GZS2939"/>
      <c r="GZT2939"/>
      <c r="GZU2939"/>
      <c r="GZV2939"/>
      <c r="GZW2939"/>
      <c r="GZX2939"/>
      <c r="GZY2939"/>
      <c r="GZZ2939"/>
      <c r="HAA2939"/>
      <c r="HAB2939"/>
      <c r="HAC2939"/>
      <c r="HAD2939"/>
      <c r="HAE2939"/>
      <c r="HAF2939"/>
      <c r="HAG2939"/>
      <c r="HAH2939"/>
      <c r="HAI2939"/>
      <c r="HAJ2939"/>
      <c r="HAK2939"/>
      <c r="HAL2939"/>
      <c r="HAM2939"/>
      <c r="HAN2939"/>
      <c r="HAO2939"/>
      <c r="HAP2939"/>
      <c r="HAQ2939"/>
      <c r="HAR2939"/>
      <c r="HAS2939"/>
      <c r="HAT2939"/>
      <c r="HAU2939"/>
      <c r="HAV2939"/>
      <c r="HAW2939"/>
      <c r="HAX2939"/>
      <c r="HAY2939"/>
      <c r="HAZ2939"/>
      <c r="HBA2939"/>
      <c r="HBB2939"/>
      <c r="HBC2939"/>
      <c r="HBD2939"/>
      <c r="HBE2939"/>
      <c r="HBF2939"/>
      <c r="HBG2939"/>
      <c r="HBH2939"/>
      <c r="HBI2939"/>
      <c r="HBJ2939"/>
      <c r="HBK2939"/>
      <c r="HBL2939"/>
      <c r="HBM2939"/>
      <c r="HBN2939"/>
      <c r="HBO2939"/>
      <c r="HBP2939"/>
      <c r="HBQ2939"/>
      <c r="HBR2939"/>
      <c r="HBS2939"/>
      <c r="HBT2939"/>
      <c r="HBU2939"/>
      <c r="HBV2939"/>
      <c r="HBW2939"/>
      <c r="HBX2939"/>
      <c r="HBY2939"/>
      <c r="HBZ2939"/>
      <c r="HCA2939"/>
      <c r="HCB2939"/>
      <c r="HCC2939"/>
      <c r="HCD2939"/>
      <c r="HCE2939"/>
      <c r="HCF2939"/>
      <c r="HCG2939"/>
      <c r="HCH2939"/>
      <c r="HCI2939"/>
      <c r="HCJ2939"/>
      <c r="HCK2939"/>
      <c r="HCL2939"/>
      <c r="HCM2939"/>
      <c r="HCN2939"/>
      <c r="HCO2939"/>
      <c r="HCP2939"/>
      <c r="HCQ2939"/>
      <c r="HCR2939"/>
      <c r="HCS2939"/>
      <c r="HCT2939"/>
      <c r="HCU2939"/>
      <c r="HCV2939"/>
      <c r="HCW2939"/>
      <c r="HCX2939"/>
      <c r="HCY2939"/>
      <c r="HCZ2939"/>
      <c r="HDA2939"/>
      <c r="HDB2939"/>
      <c r="HDC2939"/>
      <c r="HDD2939"/>
      <c r="HDE2939"/>
      <c r="HDF2939"/>
      <c r="HDG2939"/>
      <c r="HDH2939"/>
      <c r="HDI2939"/>
      <c r="HDJ2939"/>
      <c r="HDK2939"/>
      <c r="HDL2939"/>
      <c r="HDM2939"/>
      <c r="HDN2939"/>
      <c r="HDO2939"/>
      <c r="HDP2939"/>
      <c r="HDQ2939"/>
      <c r="HDR2939"/>
      <c r="HDS2939"/>
      <c r="HDT2939"/>
      <c r="HDU2939"/>
      <c r="HDV2939"/>
      <c r="HDW2939"/>
      <c r="HDX2939"/>
      <c r="HDY2939"/>
      <c r="HDZ2939"/>
      <c r="HEA2939"/>
      <c r="HEB2939"/>
      <c r="HEC2939"/>
      <c r="HED2939"/>
      <c r="HEE2939"/>
      <c r="HEF2939"/>
      <c r="HEG2939"/>
      <c r="HEH2939"/>
      <c r="HEI2939"/>
      <c r="HEJ2939"/>
      <c r="HEK2939"/>
      <c r="HEL2939"/>
      <c r="HEM2939"/>
      <c r="HEN2939"/>
      <c r="HEO2939"/>
      <c r="HEP2939"/>
      <c r="HEQ2939"/>
      <c r="HER2939"/>
      <c r="HES2939"/>
      <c r="HET2939"/>
      <c r="HEU2939"/>
      <c r="HEV2939"/>
      <c r="HEW2939"/>
      <c r="HEX2939"/>
      <c r="HEY2939"/>
      <c r="HEZ2939"/>
      <c r="HFA2939"/>
      <c r="HFB2939"/>
      <c r="HFC2939"/>
      <c r="HFD2939"/>
      <c r="HFE2939"/>
      <c r="HFF2939"/>
      <c r="HFG2939"/>
      <c r="HFH2939"/>
      <c r="HFI2939"/>
      <c r="HFJ2939"/>
      <c r="HFK2939"/>
      <c r="HFL2939"/>
      <c r="HFM2939"/>
      <c r="HFN2939"/>
      <c r="HFO2939"/>
      <c r="HFP2939"/>
      <c r="HFQ2939"/>
      <c r="HFR2939"/>
      <c r="HFS2939"/>
      <c r="HFT2939"/>
      <c r="HFU2939"/>
      <c r="HFV2939"/>
      <c r="HFW2939"/>
      <c r="HFX2939"/>
      <c r="HFY2939"/>
      <c r="HFZ2939"/>
      <c r="HGA2939"/>
      <c r="HGB2939"/>
      <c r="HGC2939"/>
      <c r="HGD2939"/>
      <c r="HGE2939"/>
      <c r="HGF2939"/>
      <c r="HGG2939"/>
      <c r="HGH2939"/>
      <c r="HGI2939"/>
      <c r="HGJ2939"/>
      <c r="HGK2939"/>
      <c r="HGL2939"/>
      <c r="HGM2939"/>
      <c r="HGN2939"/>
      <c r="HGO2939"/>
      <c r="HGP2939"/>
      <c r="HGQ2939"/>
      <c r="HGR2939"/>
      <c r="HGS2939"/>
      <c r="HGT2939"/>
      <c r="HGU2939"/>
      <c r="HGV2939"/>
      <c r="HGW2939"/>
      <c r="HGX2939"/>
      <c r="HGY2939"/>
      <c r="HGZ2939"/>
      <c r="HHA2939"/>
      <c r="HHB2939"/>
      <c r="HHC2939"/>
      <c r="HHD2939"/>
      <c r="HHE2939"/>
      <c r="HHF2939"/>
      <c r="HHG2939"/>
      <c r="HHH2939"/>
      <c r="HHI2939"/>
      <c r="HHJ2939"/>
      <c r="HHK2939"/>
      <c r="HHL2939"/>
      <c r="HHM2939"/>
      <c r="HHN2939"/>
      <c r="HHO2939"/>
      <c r="HHP2939"/>
      <c r="HHQ2939"/>
      <c r="HHR2939"/>
      <c r="HHS2939"/>
      <c r="HHT2939"/>
      <c r="HHU2939"/>
      <c r="HHV2939"/>
      <c r="HHW2939"/>
      <c r="HHX2939"/>
      <c r="HHY2939"/>
      <c r="HHZ2939"/>
      <c r="HIA2939"/>
      <c r="HIB2939"/>
      <c r="HIC2939"/>
      <c r="HID2939"/>
      <c r="HIE2939"/>
      <c r="HIF2939"/>
      <c r="HIG2939"/>
      <c r="HIH2939"/>
      <c r="HII2939"/>
      <c r="HIJ2939"/>
      <c r="HIK2939"/>
      <c r="HIL2939"/>
      <c r="HIM2939"/>
      <c r="HIN2939"/>
      <c r="HIO2939"/>
      <c r="HIP2939"/>
      <c r="HIQ2939"/>
      <c r="HIR2939"/>
      <c r="HIS2939"/>
      <c r="HIT2939"/>
      <c r="HIU2939"/>
      <c r="HIV2939"/>
      <c r="HIW2939"/>
      <c r="HIX2939"/>
      <c r="HIY2939"/>
      <c r="HIZ2939"/>
      <c r="HJA2939"/>
      <c r="HJB2939"/>
      <c r="HJC2939"/>
      <c r="HJD2939"/>
      <c r="HJE2939"/>
      <c r="HJF2939"/>
      <c r="HJG2939"/>
      <c r="HJH2939"/>
      <c r="HJI2939"/>
      <c r="HJJ2939"/>
      <c r="HJK2939"/>
      <c r="HJL2939"/>
      <c r="HJM2939"/>
      <c r="HJN2939"/>
      <c r="HJO2939"/>
      <c r="HJP2939"/>
      <c r="HJQ2939"/>
      <c r="HJR2939"/>
      <c r="HJS2939"/>
      <c r="HJT2939"/>
      <c r="HJU2939"/>
      <c r="HJV2939"/>
      <c r="HJW2939"/>
      <c r="HJX2939"/>
      <c r="HJY2939"/>
      <c r="HJZ2939"/>
      <c r="HKA2939"/>
      <c r="HKB2939"/>
      <c r="HKC2939"/>
      <c r="HKD2939"/>
      <c r="HKE2939"/>
      <c r="HKF2939"/>
      <c r="HKG2939"/>
      <c r="HKH2939"/>
      <c r="HKI2939"/>
      <c r="HKJ2939"/>
      <c r="HKK2939"/>
      <c r="HKL2939"/>
      <c r="HKM2939"/>
      <c r="HKN2939"/>
      <c r="HKO2939"/>
      <c r="HKP2939"/>
      <c r="HKQ2939"/>
      <c r="HKR2939"/>
      <c r="HKS2939"/>
      <c r="HKT2939"/>
      <c r="HKU2939"/>
      <c r="HKV2939"/>
      <c r="HKW2939"/>
      <c r="HKX2939"/>
      <c r="HKY2939"/>
      <c r="HKZ2939"/>
      <c r="HLA2939"/>
      <c r="HLB2939"/>
      <c r="HLC2939"/>
      <c r="HLD2939"/>
      <c r="HLE2939"/>
      <c r="HLF2939"/>
      <c r="HLG2939"/>
      <c r="HLH2939"/>
      <c r="HLI2939"/>
      <c r="HLJ2939"/>
      <c r="HLK2939"/>
      <c r="HLL2939"/>
      <c r="HLM2939"/>
      <c r="HLN2939"/>
      <c r="HLO2939"/>
      <c r="HLP2939"/>
      <c r="HLQ2939"/>
      <c r="HLR2939"/>
      <c r="HLS2939"/>
      <c r="HLT2939"/>
      <c r="HLU2939"/>
      <c r="HLV2939"/>
      <c r="HLW2939"/>
      <c r="HLX2939"/>
      <c r="HLY2939"/>
      <c r="HLZ2939"/>
      <c r="HMA2939"/>
      <c r="HMB2939"/>
      <c r="HMC2939"/>
      <c r="HMD2939"/>
      <c r="HME2939"/>
      <c r="HMF2939"/>
      <c r="HMG2939"/>
      <c r="HMH2939"/>
      <c r="HMI2939"/>
      <c r="HMJ2939"/>
      <c r="HMK2939"/>
      <c r="HML2939"/>
      <c r="HMM2939"/>
      <c r="HMN2939"/>
      <c r="HMO2939"/>
      <c r="HMP2939"/>
      <c r="HMQ2939"/>
      <c r="HMR2939"/>
      <c r="HMS2939"/>
      <c r="HMT2939"/>
      <c r="HMU2939"/>
      <c r="HMV2939"/>
      <c r="HMW2939"/>
      <c r="HMX2939"/>
      <c r="HMY2939"/>
      <c r="HMZ2939"/>
      <c r="HNA2939"/>
      <c r="HNB2939"/>
      <c r="HNC2939"/>
      <c r="HND2939"/>
      <c r="HNE2939"/>
      <c r="HNF2939"/>
      <c r="HNG2939"/>
      <c r="HNH2939"/>
      <c r="HNI2939"/>
      <c r="HNJ2939"/>
      <c r="HNK2939"/>
      <c r="HNL2939"/>
      <c r="HNM2939"/>
      <c r="HNN2939"/>
      <c r="HNO2939"/>
      <c r="HNP2939"/>
      <c r="HNQ2939"/>
      <c r="HNR2939"/>
      <c r="HNS2939"/>
      <c r="HNT2939"/>
      <c r="HNU2939"/>
      <c r="HNV2939"/>
      <c r="HNW2939"/>
      <c r="HNX2939"/>
      <c r="HNY2939"/>
      <c r="HNZ2939"/>
      <c r="HOA2939"/>
      <c r="HOB2939"/>
      <c r="HOC2939"/>
      <c r="HOD2939"/>
      <c r="HOE2939"/>
      <c r="HOF2939"/>
      <c r="HOG2939"/>
      <c r="HOH2939"/>
      <c r="HOI2939"/>
      <c r="HOJ2939"/>
      <c r="HOK2939"/>
      <c r="HOL2939"/>
      <c r="HOM2939"/>
      <c r="HON2939"/>
      <c r="HOO2939"/>
      <c r="HOP2939"/>
      <c r="HOQ2939"/>
      <c r="HOR2939"/>
      <c r="HOS2939"/>
      <c r="HOT2939"/>
      <c r="HOU2939"/>
      <c r="HOV2939"/>
      <c r="HOW2939"/>
      <c r="HOX2939"/>
      <c r="HOY2939"/>
      <c r="HOZ2939"/>
      <c r="HPA2939"/>
      <c r="HPB2939"/>
      <c r="HPC2939"/>
      <c r="HPD2939"/>
      <c r="HPE2939"/>
      <c r="HPF2939"/>
      <c r="HPG2939"/>
      <c r="HPH2939"/>
      <c r="HPI2939"/>
      <c r="HPJ2939"/>
      <c r="HPK2939"/>
      <c r="HPL2939"/>
      <c r="HPM2939"/>
      <c r="HPN2939"/>
      <c r="HPO2939"/>
      <c r="HPP2939"/>
      <c r="HPQ2939"/>
      <c r="HPR2939"/>
      <c r="HPS2939"/>
      <c r="HPT2939"/>
      <c r="HPU2939"/>
      <c r="HPV2939"/>
      <c r="HPW2939"/>
      <c r="HPX2939"/>
      <c r="HPY2939"/>
      <c r="HPZ2939"/>
      <c r="HQA2939"/>
      <c r="HQB2939"/>
      <c r="HQC2939"/>
      <c r="HQD2939"/>
      <c r="HQE2939"/>
      <c r="HQF2939"/>
      <c r="HQG2939"/>
      <c r="HQH2939"/>
      <c r="HQI2939"/>
      <c r="HQJ2939"/>
      <c r="HQK2939"/>
      <c r="HQL2939"/>
      <c r="HQM2939"/>
      <c r="HQN2939"/>
      <c r="HQO2939"/>
      <c r="HQP2939"/>
      <c r="HQQ2939"/>
      <c r="HQR2939"/>
      <c r="HQS2939"/>
      <c r="HQT2939"/>
      <c r="HQU2939"/>
      <c r="HQV2939"/>
      <c r="HQW2939"/>
      <c r="HQX2939"/>
      <c r="HQY2939"/>
      <c r="HQZ2939"/>
      <c r="HRA2939"/>
      <c r="HRB2939"/>
      <c r="HRC2939"/>
      <c r="HRD2939"/>
      <c r="HRE2939"/>
      <c r="HRF2939"/>
      <c r="HRG2939"/>
      <c r="HRH2939"/>
      <c r="HRI2939"/>
      <c r="HRJ2939"/>
      <c r="HRK2939"/>
      <c r="HRL2939"/>
      <c r="HRM2939"/>
      <c r="HRN2939"/>
      <c r="HRO2939"/>
      <c r="HRP2939"/>
      <c r="HRQ2939"/>
      <c r="HRR2939"/>
      <c r="HRS2939"/>
      <c r="HRT2939"/>
      <c r="HRU2939"/>
      <c r="HRV2939"/>
      <c r="HRW2939"/>
      <c r="HRX2939"/>
      <c r="HRY2939"/>
      <c r="HRZ2939"/>
      <c r="HSA2939"/>
      <c r="HSB2939"/>
      <c r="HSC2939"/>
      <c r="HSD2939"/>
      <c r="HSE2939"/>
      <c r="HSF2939"/>
      <c r="HSG2939"/>
      <c r="HSH2939"/>
      <c r="HSI2939"/>
      <c r="HSJ2939"/>
      <c r="HSK2939"/>
      <c r="HSL2939"/>
      <c r="HSM2939"/>
      <c r="HSN2939"/>
      <c r="HSO2939"/>
      <c r="HSP2939"/>
      <c r="HSQ2939"/>
      <c r="HSR2939"/>
      <c r="HSS2939"/>
      <c r="HST2939"/>
      <c r="HSU2939"/>
      <c r="HSV2939"/>
      <c r="HSW2939"/>
      <c r="HSX2939"/>
      <c r="HSY2939"/>
      <c r="HSZ2939"/>
      <c r="HTA2939"/>
      <c r="HTB2939"/>
      <c r="HTC2939"/>
      <c r="HTD2939"/>
      <c r="HTE2939"/>
      <c r="HTF2939"/>
      <c r="HTG2939"/>
      <c r="HTH2939"/>
      <c r="HTI2939"/>
      <c r="HTJ2939"/>
      <c r="HTK2939"/>
      <c r="HTL2939"/>
      <c r="HTM2939"/>
      <c r="HTN2939"/>
      <c r="HTO2939"/>
      <c r="HTP2939"/>
      <c r="HTQ2939"/>
      <c r="HTR2939"/>
      <c r="HTS2939"/>
      <c r="HTT2939"/>
      <c r="HTU2939"/>
      <c r="HTV2939"/>
      <c r="HTW2939"/>
      <c r="HTX2939"/>
      <c r="HTY2939"/>
      <c r="HTZ2939"/>
      <c r="HUA2939"/>
      <c r="HUB2939"/>
      <c r="HUC2939"/>
      <c r="HUD2939"/>
      <c r="HUE2939"/>
      <c r="HUF2939"/>
      <c r="HUG2939"/>
      <c r="HUH2939"/>
      <c r="HUI2939"/>
      <c r="HUJ2939"/>
      <c r="HUK2939"/>
      <c r="HUL2939"/>
      <c r="HUM2939"/>
      <c r="HUN2939"/>
      <c r="HUO2939"/>
      <c r="HUP2939"/>
      <c r="HUQ2939"/>
      <c r="HUR2939"/>
      <c r="HUS2939"/>
      <c r="HUT2939"/>
      <c r="HUU2939"/>
      <c r="HUV2939"/>
      <c r="HUW2939"/>
      <c r="HUX2939"/>
      <c r="HUY2939"/>
      <c r="HUZ2939"/>
      <c r="HVA2939"/>
      <c r="HVB2939"/>
      <c r="HVC2939"/>
      <c r="HVD2939"/>
      <c r="HVE2939"/>
      <c r="HVF2939"/>
      <c r="HVG2939"/>
      <c r="HVH2939"/>
      <c r="HVI2939"/>
      <c r="HVJ2939"/>
      <c r="HVK2939"/>
      <c r="HVL2939"/>
      <c r="HVM2939"/>
      <c r="HVN2939"/>
      <c r="HVO2939"/>
      <c r="HVP2939"/>
      <c r="HVQ2939"/>
      <c r="HVR2939"/>
      <c r="HVS2939"/>
      <c r="HVT2939"/>
      <c r="HVU2939"/>
      <c r="HVV2939"/>
      <c r="HVW2939"/>
      <c r="HVX2939"/>
      <c r="HVY2939"/>
      <c r="HVZ2939"/>
      <c r="HWA2939"/>
      <c r="HWB2939"/>
      <c r="HWC2939"/>
      <c r="HWD2939"/>
      <c r="HWE2939"/>
      <c r="HWF2939"/>
      <c r="HWG2939"/>
      <c r="HWH2939"/>
      <c r="HWI2939"/>
      <c r="HWJ2939"/>
      <c r="HWK2939"/>
      <c r="HWL2939"/>
      <c r="HWM2939"/>
      <c r="HWN2939"/>
      <c r="HWO2939"/>
      <c r="HWP2939"/>
      <c r="HWQ2939"/>
      <c r="HWR2939"/>
      <c r="HWS2939"/>
      <c r="HWT2939"/>
      <c r="HWU2939"/>
      <c r="HWV2939"/>
      <c r="HWW2939"/>
      <c r="HWX2939"/>
      <c r="HWY2939"/>
      <c r="HWZ2939"/>
      <c r="HXA2939"/>
      <c r="HXB2939"/>
      <c r="HXC2939"/>
      <c r="HXD2939"/>
      <c r="HXE2939"/>
      <c r="HXF2939"/>
      <c r="HXG2939"/>
      <c r="HXH2939"/>
      <c r="HXI2939"/>
      <c r="HXJ2939"/>
      <c r="HXK2939"/>
      <c r="HXL2939"/>
      <c r="HXM2939"/>
      <c r="HXN2939"/>
      <c r="HXO2939"/>
      <c r="HXP2939"/>
      <c r="HXQ2939"/>
      <c r="HXR2939"/>
      <c r="HXS2939"/>
      <c r="HXT2939"/>
      <c r="HXU2939"/>
      <c r="HXV2939"/>
      <c r="HXW2939"/>
      <c r="HXX2939"/>
      <c r="HXY2939"/>
      <c r="HXZ2939"/>
      <c r="HYA2939"/>
      <c r="HYB2939"/>
      <c r="HYC2939"/>
      <c r="HYD2939"/>
      <c r="HYE2939"/>
      <c r="HYF2939"/>
      <c r="HYG2939"/>
      <c r="HYH2939"/>
      <c r="HYI2939"/>
      <c r="HYJ2939"/>
      <c r="HYK2939"/>
      <c r="HYL2939"/>
      <c r="HYM2939"/>
      <c r="HYN2939"/>
      <c r="HYO2939"/>
      <c r="HYP2939"/>
      <c r="HYQ2939"/>
      <c r="HYR2939"/>
      <c r="HYS2939"/>
      <c r="HYT2939"/>
      <c r="HYU2939"/>
      <c r="HYV2939"/>
      <c r="HYW2939"/>
      <c r="HYX2939"/>
      <c r="HYY2939"/>
      <c r="HYZ2939"/>
      <c r="HZA2939"/>
      <c r="HZB2939"/>
      <c r="HZC2939"/>
      <c r="HZD2939"/>
      <c r="HZE2939"/>
      <c r="HZF2939"/>
      <c r="HZG2939"/>
      <c r="HZH2939"/>
      <c r="HZI2939"/>
      <c r="HZJ2939"/>
      <c r="HZK2939"/>
      <c r="HZL2939"/>
      <c r="HZM2939"/>
      <c r="HZN2939"/>
      <c r="HZO2939"/>
      <c r="HZP2939"/>
      <c r="HZQ2939"/>
      <c r="HZR2939"/>
      <c r="HZS2939"/>
      <c r="HZT2939"/>
      <c r="HZU2939"/>
      <c r="HZV2939"/>
      <c r="HZW2939"/>
      <c r="HZX2939"/>
      <c r="HZY2939"/>
      <c r="HZZ2939"/>
      <c r="IAA2939"/>
      <c r="IAB2939"/>
      <c r="IAC2939"/>
      <c r="IAD2939"/>
      <c r="IAE2939"/>
      <c r="IAF2939"/>
      <c r="IAG2939"/>
      <c r="IAH2939"/>
      <c r="IAI2939"/>
      <c r="IAJ2939"/>
      <c r="IAK2939"/>
      <c r="IAL2939"/>
      <c r="IAM2939"/>
      <c r="IAN2939"/>
      <c r="IAO2939"/>
      <c r="IAP2939"/>
      <c r="IAQ2939"/>
      <c r="IAR2939"/>
      <c r="IAS2939"/>
      <c r="IAT2939"/>
      <c r="IAU2939"/>
      <c r="IAV2939"/>
      <c r="IAW2939"/>
      <c r="IAX2939"/>
      <c r="IAY2939"/>
      <c r="IAZ2939"/>
      <c r="IBA2939"/>
      <c r="IBB2939"/>
      <c r="IBC2939"/>
      <c r="IBD2939"/>
      <c r="IBE2939"/>
      <c r="IBF2939"/>
      <c r="IBG2939"/>
      <c r="IBH2939"/>
      <c r="IBI2939"/>
      <c r="IBJ2939"/>
      <c r="IBK2939"/>
      <c r="IBL2939"/>
      <c r="IBM2939"/>
      <c r="IBN2939"/>
      <c r="IBO2939"/>
      <c r="IBP2939"/>
      <c r="IBQ2939"/>
      <c r="IBR2939"/>
      <c r="IBS2939"/>
      <c r="IBT2939"/>
      <c r="IBU2939"/>
      <c r="IBV2939"/>
      <c r="IBW2939"/>
      <c r="IBX2939"/>
      <c r="IBY2939"/>
      <c r="IBZ2939"/>
      <c r="ICA2939"/>
      <c r="ICB2939"/>
      <c r="ICC2939"/>
      <c r="ICD2939"/>
      <c r="ICE2939"/>
      <c r="ICF2939"/>
      <c r="ICG2939"/>
      <c r="ICH2939"/>
      <c r="ICI2939"/>
      <c r="ICJ2939"/>
      <c r="ICK2939"/>
      <c r="ICL2939"/>
      <c r="ICM2939"/>
      <c r="ICN2939"/>
      <c r="ICO2939"/>
      <c r="ICP2939"/>
      <c r="ICQ2939"/>
      <c r="ICR2939"/>
      <c r="ICS2939"/>
      <c r="ICT2939"/>
      <c r="ICU2939"/>
      <c r="ICV2939"/>
      <c r="ICW2939"/>
      <c r="ICX2939"/>
      <c r="ICY2939"/>
      <c r="ICZ2939"/>
      <c r="IDA2939"/>
      <c r="IDB2939"/>
      <c r="IDC2939"/>
      <c r="IDD2939"/>
      <c r="IDE2939"/>
      <c r="IDF2939"/>
      <c r="IDG2939"/>
      <c r="IDH2939"/>
      <c r="IDI2939"/>
      <c r="IDJ2939"/>
      <c r="IDK2939"/>
      <c r="IDL2939"/>
      <c r="IDM2939"/>
      <c r="IDN2939"/>
      <c r="IDO2939"/>
      <c r="IDP2939"/>
      <c r="IDQ2939"/>
      <c r="IDR2939"/>
      <c r="IDS2939"/>
      <c r="IDT2939"/>
      <c r="IDU2939"/>
      <c r="IDV2939"/>
      <c r="IDW2939"/>
      <c r="IDX2939"/>
      <c r="IDY2939"/>
      <c r="IDZ2939"/>
      <c r="IEA2939"/>
      <c r="IEB2939"/>
      <c r="IEC2939"/>
      <c r="IED2939"/>
      <c r="IEE2939"/>
      <c r="IEF2939"/>
      <c r="IEG2939"/>
      <c r="IEH2939"/>
      <c r="IEI2939"/>
      <c r="IEJ2939"/>
      <c r="IEK2939"/>
      <c r="IEL2939"/>
      <c r="IEM2939"/>
      <c r="IEN2939"/>
      <c r="IEO2939"/>
      <c r="IEP2939"/>
      <c r="IEQ2939"/>
      <c r="IER2939"/>
      <c r="IES2939"/>
      <c r="IET2939"/>
      <c r="IEU2939"/>
      <c r="IEV2939"/>
      <c r="IEW2939"/>
      <c r="IEX2939"/>
      <c r="IEY2939"/>
      <c r="IEZ2939"/>
      <c r="IFA2939"/>
      <c r="IFB2939"/>
      <c r="IFC2939"/>
      <c r="IFD2939"/>
      <c r="IFE2939"/>
      <c r="IFF2939"/>
      <c r="IFG2939"/>
      <c r="IFH2939"/>
      <c r="IFI2939"/>
      <c r="IFJ2939"/>
      <c r="IFK2939"/>
      <c r="IFL2939"/>
      <c r="IFM2939"/>
      <c r="IFN2939"/>
      <c r="IFO2939"/>
      <c r="IFP2939"/>
      <c r="IFQ2939"/>
      <c r="IFR2939"/>
      <c r="IFS2939"/>
      <c r="IFT2939"/>
      <c r="IFU2939"/>
      <c r="IFV2939"/>
      <c r="IFW2939"/>
      <c r="IFX2939"/>
      <c r="IFY2939"/>
      <c r="IFZ2939"/>
      <c r="IGA2939"/>
      <c r="IGB2939"/>
      <c r="IGC2939"/>
      <c r="IGD2939"/>
      <c r="IGE2939"/>
      <c r="IGF2939"/>
      <c r="IGG2939"/>
      <c r="IGH2939"/>
      <c r="IGI2939"/>
      <c r="IGJ2939"/>
      <c r="IGK2939"/>
      <c r="IGL2939"/>
      <c r="IGM2939"/>
      <c r="IGN2939"/>
      <c r="IGO2939"/>
      <c r="IGP2939"/>
      <c r="IGQ2939"/>
      <c r="IGR2939"/>
      <c r="IGS2939"/>
      <c r="IGT2939"/>
      <c r="IGU2939"/>
      <c r="IGV2939"/>
      <c r="IGW2939"/>
      <c r="IGX2939"/>
      <c r="IGY2939"/>
      <c r="IGZ2939"/>
      <c r="IHA2939"/>
      <c r="IHB2939"/>
      <c r="IHC2939"/>
      <c r="IHD2939"/>
      <c r="IHE2939"/>
      <c r="IHF2939"/>
      <c r="IHG2939"/>
      <c r="IHH2939"/>
      <c r="IHI2939"/>
      <c r="IHJ2939"/>
      <c r="IHK2939"/>
      <c r="IHL2939"/>
      <c r="IHM2939"/>
      <c r="IHN2939"/>
      <c r="IHO2939"/>
      <c r="IHP2939"/>
      <c r="IHQ2939"/>
      <c r="IHR2939"/>
      <c r="IHS2939"/>
      <c r="IHT2939"/>
      <c r="IHU2939"/>
      <c r="IHV2939"/>
      <c r="IHW2939"/>
      <c r="IHX2939"/>
      <c r="IHY2939"/>
      <c r="IHZ2939"/>
      <c r="IIA2939"/>
      <c r="IIB2939"/>
      <c r="IIC2939"/>
      <c r="IID2939"/>
      <c r="IIE2939"/>
      <c r="IIF2939"/>
      <c r="IIG2939"/>
      <c r="IIH2939"/>
      <c r="III2939"/>
      <c r="IIJ2939"/>
      <c r="IIK2939"/>
      <c r="IIL2939"/>
      <c r="IIM2939"/>
      <c r="IIN2939"/>
      <c r="IIO2939"/>
      <c r="IIP2939"/>
      <c r="IIQ2939"/>
      <c r="IIR2939"/>
      <c r="IIS2939"/>
      <c r="IIT2939"/>
      <c r="IIU2939"/>
      <c r="IIV2939"/>
      <c r="IIW2939"/>
      <c r="IIX2939"/>
      <c r="IIY2939"/>
      <c r="IIZ2939"/>
      <c r="IJA2939"/>
      <c r="IJB2939"/>
      <c r="IJC2939"/>
      <c r="IJD2939"/>
      <c r="IJE2939"/>
      <c r="IJF2939"/>
      <c r="IJG2939"/>
      <c r="IJH2939"/>
      <c r="IJI2939"/>
      <c r="IJJ2939"/>
      <c r="IJK2939"/>
      <c r="IJL2939"/>
      <c r="IJM2939"/>
      <c r="IJN2939"/>
      <c r="IJO2939"/>
      <c r="IJP2939"/>
      <c r="IJQ2939"/>
      <c r="IJR2939"/>
      <c r="IJS2939"/>
      <c r="IJT2939"/>
      <c r="IJU2939"/>
      <c r="IJV2939"/>
      <c r="IJW2939"/>
      <c r="IJX2939"/>
      <c r="IJY2939"/>
      <c r="IJZ2939"/>
      <c r="IKA2939"/>
      <c r="IKB2939"/>
      <c r="IKC2939"/>
      <c r="IKD2939"/>
      <c r="IKE2939"/>
      <c r="IKF2939"/>
      <c r="IKG2939"/>
      <c r="IKH2939"/>
      <c r="IKI2939"/>
      <c r="IKJ2939"/>
      <c r="IKK2939"/>
      <c r="IKL2939"/>
      <c r="IKM2939"/>
      <c r="IKN2939"/>
      <c r="IKO2939"/>
      <c r="IKP2939"/>
      <c r="IKQ2939"/>
      <c r="IKR2939"/>
      <c r="IKS2939"/>
      <c r="IKT2939"/>
      <c r="IKU2939"/>
      <c r="IKV2939"/>
      <c r="IKW2939"/>
      <c r="IKX2939"/>
      <c r="IKY2939"/>
      <c r="IKZ2939"/>
      <c r="ILA2939"/>
      <c r="ILB2939"/>
      <c r="ILC2939"/>
      <c r="ILD2939"/>
      <c r="ILE2939"/>
      <c r="ILF2939"/>
      <c r="ILG2939"/>
      <c r="ILH2939"/>
      <c r="ILI2939"/>
      <c r="ILJ2939"/>
      <c r="ILK2939"/>
      <c r="ILL2939"/>
      <c r="ILM2939"/>
      <c r="ILN2939"/>
      <c r="ILO2939"/>
      <c r="ILP2939"/>
      <c r="ILQ2939"/>
      <c r="ILR2939"/>
      <c r="ILS2939"/>
      <c r="ILT2939"/>
      <c r="ILU2939"/>
      <c r="ILV2939"/>
      <c r="ILW2939"/>
      <c r="ILX2939"/>
      <c r="ILY2939"/>
      <c r="ILZ2939"/>
      <c r="IMA2939"/>
      <c r="IMB2939"/>
      <c r="IMC2939"/>
      <c r="IMD2939"/>
      <c r="IME2939"/>
      <c r="IMF2939"/>
      <c r="IMG2939"/>
      <c r="IMH2939"/>
      <c r="IMI2939"/>
      <c r="IMJ2939"/>
      <c r="IMK2939"/>
      <c r="IML2939"/>
      <c r="IMM2939"/>
      <c r="IMN2939"/>
      <c r="IMO2939"/>
      <c r="IMP2939"/>
      <c r="IMQ2939"/>
      <c r="IMR2939"/>
      <c r="IMS2939"/>
      <c r="IMT2939"/>
      <c r="IMU2939"/>
      <c r="IMV2939"/>
      <c r="IMW2939"/>
      <c r="IMX2939"/>
      <c r="IMY2939"/>
      <c r="IMZ2939"/>
      <c r="INA2939"/>
      <c r="INB2939"/>
      <c r="INC2939"/>
      <c r="IND2939"/>
      <c r="INE2939"/>
      <c r="INF2939"/>
      <c r="ING2939"/>
      <c r="INH2939"/>
      <c r="INI2939"/>
      <c r="INJ2939"/>
      <c r="INK2939"/>
      <c r="INL2939"/>
      <c r="INM2939"/>
      <c r="INN2939"/>
      <c r="INO2939"/>
      <c r="INP2939"/>
      <c r="INQ2939"/>
      <c r="INR2939"/>
      <c r="INS2939"/>
      <c r="INT2939"/>
      <c r="INU2939"/>
      <c r="INV2939"/>
      <c r="INW2939"/>
      <c r="INX2939"/>
      <c r="INY2939"/>
      <c r="INZ2939"/>
      <c r="IOA2939"/>
      <c r="IOB2939"/>
      <c r="IOC2939"/>
      <c r="IOD2939"/>
      <c r="IOE2939"/>
      <c r="IOF2939"/>
      <c r="IOG2939"/>
      <c r="IOH2939"/>
      <c r="IOI2939"/>
      <c r="IOJ2939"/>
      <c r="IOK2939"/>
      <c r="IOL2939"/>
      <c r="IOM2939"/>
      <c r="ION2939"/>
      <c r="IOO2939"/>
      <c r="IOP2939"/>
      <c r="IOQ2939"/>
      <c r="IOR2939"/>
      <c r="IOS2939"/>
      <c r="IOT2939"/>
      <c r="IOU2939"/>
      <c r="IOV2939"/>
      <c r="IOW2939"/>
      <c r="IOX2939"/>
      <c r="IOY2939"/>
      <c r="IOZ2939"/>
      <c r="IPA2939"/>
      <c r="IPB2939"/>
      <c r="IPC2939"/>
      <c r="IPD2939"/>
      <c r="IPE2939"/>
      <c r="IPF2939"/>
      <c r="IPG2939"/>
      <c r="IPH2939"/>
      <c r="IPI2939"/>
      <c r="IPJ2939"/>
      <c r="IPK2939"/>
      <c r="IPL2939"/>
      <c r="IPM2939"/>
      <c r="IPN2939"/>
      <c r="IPO2939"/>
      <c r="IPP2939"/>
      <c r="IPQ2939"/>
      <c r="IPR2939"/>
      <c r="IPS2939"/>
      <c r="IPT2939"/>
      <c r="IPU2939"/>
      <c r="IPV2939"/>
      <c r="IPW2939"/>
      <c r="IPX2939"/>
      <c r="IPY2939"/>
      <c r="IPZ2939"/>
      <c r="IQA2939"/>
      <c r="IQB2939"/>
      <c r="IQC2939"/>
      <c r="IQD2939"/>
      <c r="IQE2939"/>
      <c r="IQF2939"/>
      <c r="IQG2939"/>
      <c r="IQH2939"/>
      <c r="IQI2939"/>
      <c r="IQJ2939"/>
      <c r="IQK2939"/>
      <c r="IQL2939"/>
      <c r="IQM2939"/>
      <c r="IQN2939"/>
      <c r="IQO2939"/>
      <c r="IQP2939"/>
      <c r="IQQ2939"/>
      <c r="IQR2939"/>
      <c r="IQS2939"/>
      <c r="IQT2939"/>
      <c r="IQU2939"/>
      <c r="IQV2939"/>
      <c r="IQW2939"/>
      <c r="IQX2939"/>
      <c r="IQY2939"/>
      <c r="IQZ2939"/>
      <c r="IRA2939"/>
      <c r="IRB2939"/>
      <c r="IRC2939"/>
      <c r="IRD2939"/>
      <c r="IRE2939"/>
      <c r="IRF2939"/>
      <c r="IRG2939"/>
      <c r="IRH2939"/>
      <c r="IRI2939"/>
      <c r="IRJ2939"/>
      <c r="IRK2939"/>
      <c r="IRL2939"/>
      <c r="IRM2939"/>
      <c r="IRN2939"/>
      <c r="IRO2939"/>
      <c r="IRP2939"/>
      <c r="IRQ2939"/>
      <c r="IRR2939"/>
      <c r="IRS2939"/>
      <c r="IRT2939"/>
      <c r="IRU2939"/>
      <c r="IRV2939"/>
      <c r="IRW2939"/>
      <c r="IRX2939"/>
      <c r="IRY2939"/>
      <c r="IRZ2939"/>
      <c r="ISA2939"/>
      <c r="ISB2939"/>
      <c r="ISC2939"/>
      <c r="ISD2939"/>
      <c r="ISE2939"/>
      <c r="ISF2939"/>
      <c r="ISG2939"/>
      <c r="ISH2939"/>
      <c r="ISI2939"/>
      <c r="ISJ2939"/>
      <c r="ISK2939"/>
      <c r="ISL2939"/>
      <c r="ISM2939"/>
      <c r="ISN2939"/>
      <c r="ISO2939"/>
      <c r="ISP2939"/>
      <c r="ISQ2939"/>
      <c r="ISR2939"/>
      <c r="ISS2939"/>
      <c r="IST2939"/>
      <c r="ISU2939"/>
      <c r="ISV2939"/>
      <c r="ISW2939"/>
      <c r="ISX2939"/>
      <c r="ISY2939"/>
      <c r="ISZ2939"/>
      <c r="ITA2939"/>
      <c r="ITB2939"/>
      <c r="ITC2939"/>
      <c r="ITD2939"/>
      <c r="ITE2939"/>
      <c r="ITF2939"/>
      <c r="ITG2939"/>
      <c r="ITH2939"/>
      <c r="ITI2939"/>
      <c r="ITJ2939"/>
      <c r="ITK2939"/>
      <c r="ITL2939"/>
      <c r="ITM2939"/>
      <c r="ITN2939"/>
      <c r="ITO2939"/>
      <c r="ITP2939"/>
      <c r="ITQ2939"/>
      <c r="ITR2939"/>
      <c r="ITS2939"/>
      <c r="ITT2939"/>
      <c r="ITU2939"/>
      <c r="ITV2939"/>
      <c r="ITW2939"/>
      <c r="ITX2939"/>
      <c r="ITY2939"/>
      <c r="ITZ2939"/>
      <c r="IUA2939"/>
      <c r="IUB2939"/>
      <c r="IUC2939"/>
      <c r="IUD2939"/>
      <c r="IUE2939"/>
      <c r="IUF2939"/>
      <c r="IUG2939"/>
      <c r="IUH2939"/>
      <c r="IUI2939"/>
      <c r="IUJ2939"/>
      <c r="IUK2939"/>
      <c r="IUL2939"/>
      <c r="IUM2939"/>
      <c r="IUN2939"/>
      <c r="IUO2939"/>
      <c r="IUP2939"/>
      <c r="IUQ2939"/>
      <c r="IUR2939"/>
      <c r="IUS2939"/>
      <c r="IUT2939"/>
      <c r="IUU2939"/>
      <c r="IUV2939"/>
      <c r="IUW2939"/>
      <c r="IUX2939"/>
      <c r="IUY2939"/>
      <c r="IUZ2939"/>
      <c r="IVA2939"/>
      <c r="IVB2939"/>
      <c r="IVC2939"/>
      <c r="IVD2939"/>
      <c r="IVE2939"/>
      <c r="IVF2939"/>
      <c r="IVG2939"/>
      <c r="IVH2939"/>
      <c r="IVI2939"/>
      <c r="IVJ2939"/>
      <c r="IVK2939"/>
      <c r="IVL2939"/>
      <c r="IVM2939"/>
      <c r="IVN2939"/>
      <c r="IVO2939"/>
      <c r="IVP2939"/>
      <c r="IVQ2939"/>
      <c r="IVR2939"/>
      <c r="IVS2939"/>
      <c r="IVT2939"/>
      <c r="IVU2939"/>
      <c r="IVV2939"/>
      <c r="IVW2939"/>
      <c r="IVX2939"/>
      <c r="IVY2939"/>
      <c r="IVZ2939"/>
      <c r="IWA2939"/>
      <c r="IWB2939"/>
      <c r="IWC2939"/>
      <c r="IWD2939"/>
      <c r="IWE2939"/>
      <c r="IWF2939"/>
      <c r="IWG2939"/>
      <c r="IWH2939"/>
      <c r="IWI2939"/>
      <c r="IWJ2939"/>
      <c r="IWK2939"/>
      <c r="IWL2939"/>
      <c r="IWM2939"/>
      <c r="IWN2939"/>
      <c r="IWO2939"/>
      <c r="IWP2939"/>
      <c r="IWQ2939"/>
      <c r="IWR2939"/>
      <c r="IWS2939"/>
      <c r="IWT2939"/>
      <c r="IWU2939"/>
      <c r="IWV2939"/>
      <c r="IWW2939"/>
      <c r="IWX2939"/>
      <c r="IWY2939"/>
      <c r="IWZ2939"/>
      <c r="IXA2939"/>
      <c r="IXB2939"/>
      <c r="IXC2939"/>
      <c r="IXD2939"/>
      <c r="IXE2939"/>
      <c r="IXF2939"/>
      <c r="IXG2939"/>
      <c r="IXH2939"/>
      <c r="IXI2939"/>
      <c r="IXJ2939"/>
      <c r="IXK2939"/>
      <c r="IXL2939"/>
      <c r="IXM2939"/>
      <c r="IXN2939"/>
      <c r="IXO2939"/>
      <c r="IXP2939"/>
      <c r="IXQ2939"/>
      <c r="IXR2939"/>
      <c r="IXS2939"/>
      <c r="IXT2939"/>
      <c r="IXU2939"/>
      <c r="IXV2939"/>
      <c r="IXW2939"/>
      <c r="IXX2939"/>
      <c r="IXY2939"/>
      <c r="IXZ2939"/>
      <c r="IYA2939"/>
      <c r="IYB2939"/>
      <c r="IYC2939"/>
      <c r="IYD2939"/>
      <c r="IYE2939"/>
      <c r="IYF2939"/>
      <c r="IYG2939"/>
      <c r="IYH2939"/>
      <c r="IYI2939"/>
      <c r="IYJ2939"/>
      <c r="IYK2939"/>
      <c r="IYL2939"/>
      <c r="IYM2939"/>
      <c r="IYN2939"/>
      <c r="IYO2939"/>
      <c r="IYP2939"/>
      <c r="IYQ2939"/>
      <c r="IYR2939"/>
      <c r="IYS2939"/>
      <c r="IYT2939"/>
      <c r="IYU2939"/>
      <c r="IYV2939"/>
      <c r="IYW2939"/>
      <c r="IYX2939"/>
      <c r="IYY2939"/>
      <c r="IYZ2939"/>
      <c r="IZA2939"/>
      <c r="IZB2939"/>
      <c r="IZC2939"/>
      <c r="IZD2939"/>
      <c r="IZE2939"/>
      <c r="IZF2939"/>
      <c r="IZG2939"/>
      <c r="IZH2939"/>
      <c r="IZI2939"/>
      <c r="IZJ2939"/>
      <c r="IZK2939"/>
      <c r="IZL2939"/>
      <c r="IZM2939"/>
      <c r="IZN2939"/>
      <c r="IZO2939"/>
      <c r="IZP2939"/>
      <c r="IZQ2939"/>
      <c r="IZR2939"/>
      <c r="IZS2939"/>
      <c r="IZT2939"/>
      <c r="IZU2939"/>
      <c r="IZV2939"/>
      <c r="IZW2939"/>
      <c r="IZX2939"/>
      <c r="IZY2939"/>
      <c r="IZZ2939"/>
      <c r="JAA2939"/>
      <c r="JAB2939"/>
      <c r="JAC2939"/>
      <c r="JAD2939"/>
      <c r="JAE2939"/>
      <c r="JAF2939"/>
      <c r="JAG2939"/>
      <c r="JAH2939"/>
      <c r="JAI2939"/>
      <c r="JAJ2939"/>
      <c r="JAK2939"/>
      <c r="JAL2939"/>
      <c r="JAM2939"/>
      <c r="JAN2939"/>
      <c r="JAO2939"/>
      <c r="JAP2939"/>
      <c r="JAQ2939"/>
      <c r="JAR2939"/>
      <c r="JAS2939"/>
      <c r="JAT2939"/>
      <c r="JAU2939"/>
      <c r="JAV2939"/>
      <c r="JAW2939"/>
      <c r="JAX2939"/>
      <c r="JAY2939"/>
      <c r="JAZ2939"/>
      <c r="JBA2939"/>
      <c r="JBB2939"/>
      <c r="JBC2939"/>
      <c r="JBD2939"/>
      <c r="JBE2939"/>
      <c r="JBF2939"/>
      <c r="JBG2939"/>
      <c r="JBH2939"/>
      <c r="JBI2939"/>
      <c r="JBJ2939"/>
      <c r="JBK2939"/>
      <c r="JBL2939"/>
      <c r="JBM2939"/>
      <c r="JBN2939"/>
      <c r="JBO2939"/>
      <c r="JBP2939"/>
      <c r="JBQ2939"/>
      <c r="JBR2939"/>
      <c r="JBS2939"/>
      <c r="JBT2939"/>
      <c r="JBU2939"/>
      <c r="JBV2939"/>
      <c r="JBW2939"/>
      <c r="JBX2939"/>
      <c r="JBY2939"/>
      <c r="JBZ2939"/>
      <c r="JCA2939"/>
      <c r="JCB2939"/>
      <c r="JCC2939"/>
      <c r="JCD2939"/>
      <c r="JCE2939"/>
      <c r="JCF2939"/>
      <c r="JCG2939"/>
      <c r="JCH2939"/>
      <c r="JCI2939"/>
      <c r="JCJ2939"/>
      <c r="JCK2939"/>
      <c r="JCL2939"/>
      <c r="JCM2939"/>
      <c r="JCN2939"/>
      <c r="JCO2939"/>
      <c r="JCP2939"/>
      <c r="JCQ2939"/>
      <c r="JCR2939"/>
      <c r="JCS2939"/>
      <c r="JCT2939"/>
      <c r="JCU2939"/>
      <c r="JCV2939"/>
      <c r="JCW2939"/>
      <c r="JCX2939"/>
      <c r="JCY2939"/>
      <c r="JCZ2939"/>
      <c r="JDA2939"/>
      <c r="JDB2939"/>
      <c r="JDC2939"/>
      <c r="JDD2939"/>
      <c r="JDE2939"/>
      <c r="JDF2939"/>
      <c r="JDG2939"/>
      <c r="JDH2939"/>
      <c r="JDI2939"/>
      <c r="JDJ2939"/>
      <c r="JDK2939"/>
      <c r="JDL2939"/>
      <c r="JDM2939"/>
      <c r="JDN2939"/>
      <c r="JDO2939"/>
      <c r="JDP2939"/>
      <c r="JDQ2939"/>
      <c r="JDR2939"/>
      <c r="JDS2939"/>
      <c r="JDT2939"/>
      <c r="JDU2939"/>
      <c r="JDV2939"/>
      <c r="JDW2939"/>
      <c r="JDX2939"/>
      <c r="JDY2939"/>
      <c r="JDZ2939"/>
      <c r="JEA2939"/>
      <c r="JEB2939"/>
      <c r="JEC2939"/>
      <c r="JED2939"/>
      <c r="JEE2939"/>
      <c r="JEF2939"/>
      <c r="JEG2939"/>
      <c r="JEH2939"/>
      <c r="JEI2939"/>
      <c r="JEJ2939"/>
      <c r="JEK2939"/>
      <c r="JEL2939"/>
      <c r="JEM2939"/>
      <c r="JEN2939"/>
      <c r="JEO2939"/>
      <c r="JEP2939"/>
      <c r="JEQ2939"/>
      <c r="JER2939"/>
      <c r="JES2939"/>
      <c r="JET2939"/>
      <c r="JEU2939"/>
      <c r="JEV2939"/>
      <c r="JEW2939"/>
      <c r="JEX2939"/>
      <c r="JEY2939"/>
      <c r="JEZ2939"/>
      <c r="JFA2939"/>
      <c r="JFB2939"/>
      <c r="JFC2939"/>
      <c r="JFD2939"/>
      <c r="JFE2939"/>
      <c r="JFF2939"/>
      <c r="JFG2939"/>
      <c r="JFH2939"/>
      <c r="JFI2939"/>
      <c r="JFJ2939"/>
      <c r="JFK2939"/>
      <c r="JFL2939"/>
      <c r="JFM2939"/>
      <c r="JFN2939"/>
      <c r="JFO2939"/>
      <c r="JFP2939"/>
      <c r="JFQ2939"/>
      <c r="JFR2939"/>
      <c r="JFS2939"/>
      <c r="JFT2939"/>
      <c r="JFU2939"/>
      <c r="JFV2939"/>
      <c r="JFW2939"/>
      <c r="JFX2939"/>
      <c r="JFY2939"/>
      <c r="JFZ2939"/>
      <c r="JGA2939"/>
      <c r="JGB2939"/>
      <c r="JGC2939"/>
      <c r="JGD2939"/>
      <c r="JGE2939"/>
      <c r="JGF2939"/>
      <c r="JGG2939"/>
      <c r="JGH2939"/>
      <c r="JGI2939"/>
      <c r="JGJ2939"/>
      <c r="JGK2939"/>
      <c r="JGL2939"/>
      <c r="JGM2939"/>
      <c r="JGN2939"/>
      <c r="JGO2939"/>
      <c r="JGP2939"/>
      <c r="JGQ2939"/>
      <c r="JGR2939"/>
      <c r="JGS2939"/>
      <c r="JGT2939"/>
      <c r="JGU2939"/>
      <c r="JGV2939"/>
      <c r="JGW2939"/>
      <c r="JGX2939"/>
      <c r="JGY2939"/>
      <c r="JGZ2939"/>
      <c r="JHA2939"/>
      <c r="JHB2939"/>
      <c r="JHC2939"/>
      <c r="JHD2939"/>
      <c r="JHE2939"/>
      <c r="JHF2939"/>
      <c r="JHG2939"/>
      <c r="JHH2939"/>
      <c r="JHI2939"/>
      <c r="JHJ2939"/>
      <c r="JHK2939"/>
      <c r="JHL2939"/>
      <c r="JHM2939"/>
      <c r="JHN2939"/>
      <c r="JHO2939"/>
      <c r="JHP2939"/>
      <c r="JHQ2939"/>
      <c r="JHR2939"/>
      <c r="JHS2939"/>
      <c r="JHT2939"/>
      <c r="JHU2939"/>
      <c r="JHV2939"/>
      <c r="JHW2939"/>
      <c r="JHX2939"/>
      <c r="JHY2939"/>
      <c r="JHZ2939"/>
      <c r="JIA2939"/>
      <c r="JIB2939"/>
      <c r="JIC2939"/>
      <c r="JID2939"/>
      <c r="JIE2939"/>
      <c r="JIF2939"/>
      <c r="JIG2939"/>
      <c r="JIH2939"/>
      <c r="JII2939"/>
      <c r="JIJ2939"/>
      <c r="JIK2939"/>
      <c r="JIL2939"/>
      <c r="JIM2939"/>
      <c r="JIN2939"/>
      <c r="JIO2939"/>
      <c r="JIP2939"/>
      <c r="JIQ2939"/>
      <c r="JIR2939"/>
      <c r="JIS2939"/>
      <c r="JIT2939"/>
      <c r="JIU2939"/>
      <c r="JIV2939"/>
      <c r="JIW2939"/>
      <c r="JIX2939"/>
      <c r="JIY2939"/>
      <c r="JIZ2939"/>
      <c r="JJA2939"/>
      <c r="JJB2939"/>
      <c r="JJC2939"/>
      <c r="JJD2939"/>
      <c r="JJE2939"/>
      <c r="JJF2939"/>
      <c r="JJG2939"/>
      <c r="JJH2939"/>
      <c r="JJI2939"/>
      <c r="JJJ2939"/>
      <c r="JJK2939"/>
      <c r="JJL2939"/>
      <c r="JJM2939"/>
      <c r="JJN2939"/>
      <c r="JJO2939"/>
      <c r="JJP2939"/>
      <c r="JJQ2939"/>
      <c r="JJR2939"/>
      <c r="JJS2939"/>
      <c r="JJT2939"/>
      <c r="JJU2939"/>
      <c r="JJV2939"/>
      <c r="JJW2939"/>
      <c r="JJX2939"/>
      <c r="JJY2939"/>
      <c r="JJZ2939"/>
      <c r="JKA2939"/>
      <c r="JKB2939"/>
      <c r="JKC2939"/>
      <c r="JKD2939"/>
      <c r="JKE2939"/>
      <c r="JKF2939"/>
      <c r="JKG2939"/>
      <c r="JKH2939"/>
      <c r="JKI2939"/>
      <c r="JKJ2939"/>
      <c r="JKK2939"/>
      <c r="JKL2939"/>
      <c r="JKM2939"/>
      <c r="JKN2939"/>
      <c r="JKO2939"/>
      <c r="JKP2939"/>
      <c r="JKQ2939"/>
      <c r="JKR2939"/>
      <c r="JKS2939"/>
      <c r="JKT2939"/>
      <c r="JKU2939"/>
      <c r="JKV2939"/>
      <c r="JKW2939"/>
      <c r="JKX2939"/>
      <c r="JKY2939"/>
      <c r="JKZ2939"/>
      <c r="JLA2939"/>
      <c r="JLB2939"/>
      <c r="JLC2939"/>
      <c r="JLD2939"/>
      <c r="JLE2939"/>
      <c r="JLF2939"/>
      <c r="JLG2939"/>
      <c r="JLH2939"/>
      <c r="JLI2939"/>
      <c r="JLJ2939"/>
      <c r="JLK2939"/>
      <c r="JLL2939"/>
      <c r="JLM2939"/>
      <c r="JLN2939"/>
      <c r="JLO2939"/>
      <c r="JLP2939"/>
      <c r="JLQ2939"/>
      <c r="JLR2939"/>
      <c r="JLS2939"/>
      <c r="JLT2939"/>
      <c r="JLU2939"/>
      <c r="JLV2939"/>
      <c r="JLW2939"/>
      <c r="JLX2939"/>
      <c r="JLY2939"/>
      <c r="JLZ2939"/>
      <c r="JMA2939"/>
      <c r="JMB2939"/>
      <c r="JMC2939"/>
      <c r="JMD2939"/>
      <c r="JME2939"/>
      <c r="JMF2939"/>
      <c r="JMG2939"/>
      <c r="JMH2939"/>
      <c r="JMI2939"/>
      <c r="JMJ2939"/>
      <c r="JMK2939"/>
      <c r="JML2939"/>
      <c r="JMM2939"/>
      <c r="JMN2939"/>
      <c r="JMO2939"/>
      <c r="JMP2939"/>
      <c r="JMQ2939"/>
      <c r="JMR2939"/>
      <c r="JMS2939"/>
      <c r="JMT2939"/>
      <c r="JMU2939"/>
      <c r="JMV2939"/>
      <c r="JMW2939"/>
      <c r="JMX2939"/>
      <c r="JMY2939"/>
      <c r="JMZ2939"/>
      <c r="JNA2939"/>
      <c r="JNB2939"/>
      <c r="JNC2939"/>
      <c r="JND2939"/>
      <c r="JNE2939"/>
      <c r="JNF2939"/>
      <c r="JNG2939"/>
      <c r="JNH2939"/>
      <c r="JNI2939"/>
      <c r="JNJ2939"/>
      <c r="JNK2939"/>
      <c r="JNL2939"/>
      <c r="JNM2939"/>
      <c r="JNN2939"/>
      <c r="JNO2939"/>
      <c r="JNP2939"/>
      <c r="JNQ2939"/>
      <c r="JNR2939"/>
      <c r="JNS2939"/>
      <c r="JNT2939"/>
      <c r="JNU2939"/>
      <c r="JNV2939"/>
      <c r="JNW2939"/>
      <c r="JNX2939"/>
      <c r="JNY2939"/>
      <c r="JNZ2939"/>
      <c r="JOA2939"/>
      <c r="JOB2939"/>
      <c r="JOC2939"/>
      <c r="JOD2939"/>
      <c r="JOE2939"/>
      <c r="JOF2939"/>
      <c r="JOG2939"/>
      <c r="JOH2939"/>
      <c r="JOI2939"/>
      <c r="JOJ2939"/>
      <c r="JOK2939"/>
      <c r="JOL2939"/>
      <c r="JOM2939"/>
      <c r="JON2939"/>
      <c r="JOO2939"/>
      <c r="JOP2939"/>
      <c r="JOQ2939"/>
      <c r="JOR2939"/>
      <c r="JOS2939"/>
      <c r="JOT2939"/>
      <c r="JOU2939"/>
      <c r="JOV2939"/>
      <c r="JOW2939"/>
      <c r="JOX2939"/>
      <c r="JOY2939"/>
      <c r="JOZ2939"/>
      <c r="JPA2939"/>
      <c r="JPB2939"/>
      <c r="JPC2939"/>
      <c r="JPD2939"/>
      <c r="JPE2939"/>
      <c r="JPF2939"/>
      <c r="JPG2939"/>
      <c r="JPH2939"/>
      <c r="JPI2939"/>
      <c r="JPJ2939"/>
      <c r="JPK2939"/>
      <c r="JPL2939"/>
      <c r="JPM2939"/>
      <c r="JPN2939"/>
      <c r="JPO2939"/>
      <c r="JPP2939"/>
      <c r="JPQ2939"/>
      <c r="JPR2939"/>
      <c r="JPS2939"/>
      <c r="JPT2939"/>
      <c r="JPU2939"/>
      <c r="JPV2939"/>
      <c r="JPW2939"/>
      <c r="JPX2939"/>
      <c r="JPY2939"/>
      <c r="JPZ2939"/>
      <c r="JQA2939"/>
      <c r="JQB2939"/>
      <c r="JQC2939"/>
      <c r="JQD2939"/>
      <c r="JQE2939"/>
      <c r="JQF2939"/>
      <c r="JQG2939"/>
      <c r="JQH2939"/>
      <c r="JQI2939"/>
      <c r="JQJ2939"/>
      <c r="JQK2939"/>
      <c r="JQL2939"/>
      <c r="JQM2939"/>
      <c r="JQN2939"/>
      <c r="JQO2939"/>
      <c r="JQP2939"/>
      <c r="JQQ2939"/>
      <c r="JQR2939"/>
      <c r="JQS2939"/>
      <c r="JQT2939"/>
      <c r="JQU2939"/>
      <c r="JQV2939"/>
      <c r="JQW2939"/>
      <c r="JQX2939"/>
      <c r="JQY2939"/>
      <c r="JQZ2939"/>
      <c r="JRA2939"/>
      <c r="JRB2939"/>
      <c r="JRC2939"/>
      <c r="JRD2939"/>
      <c r="JRE2939"/>
      <c r="JRF2939"/>
      <c r="JRG2939"/>
      <c r="JRH2939"/>
      <c r="JRI2939"/>
      <c r="JRJ2939"/>
      <c r="JRK2939"/>
      <c r="JRL2939"/>
      <c r="JRM2939"/>
      <c r="JRN2939"/>
      <c r="JRO2939"/>
      <c r="JRP2939"/>
      <c r="JRQ2939"/>
      <c r="JRR2939"/>
      <c r="JRS2939"/>
      <c r="JRT2939"/>
      <c r="JRU2939"/>
      <c r="JRV2939"/>
      <c r="JRW2939"/>
      <c r="JRX2939"/>
      <c r="JRY2939"/>
      <c r="JRZ2939"/>
      <c r="JSA2939"/>
      <c r="JSB2939"/>
      <c r="JSC2939"/>
      <c r="JSD2939"/>
      <c r="JSE2939"/>
      <c r="JSF2939"/>
      <c r="JSG2939"/>
      <c r="JSH2939"/>
      <c r="JSI2939"/>
      <c r="JSJ2939"/>
      <c r="JSK2939"/>
      <c r="JSL2939"/>
      <c r="JSM2939"/>
      <c r="JSN2939"/>
      <c r="JSO2939"/>
      <c r="JSP2939"/>
      <c r="JSQ2939"/>
      <c r="JSR2939"/>
      <c r="JSS2939"/>
      <c r="JST2939"/>
      <c r="JSU2939"/>
      <c r="JSV2939"/>
      <c r="JSW2939"/>
      <c r="JSX2939"/>
      <c r="JSY2939"/>
      <c r="JSZ2939"/>
      <c r="JTA2939"/>
      <c r="JTB2939"/>
      <c r="JTC2939"/>
      <c r="JTD2939"/>
      <c r="JTE2939"/>
      <c r="JTF2939"/>
      <c r="JTG2939"/>
      <c r="JTH2939"/>
      <c r="JTI2939"/>
      <c r="JTJ2939"/>
      <c r="JTK2939"/>
      <c r="JTL2939"/>
      <c r="JTM2939"/>
      <c r="JTN2939"/>
      <c r="JTO2939"/>
      <c r="JTP2939"/>
      <c r="JTQ2939"/>
      <c r="JTR2939"/>
      <c r="JTS2939"/>
      <c r="JTT2939"/>
      <c r="JTU2939"/>
      <c r="JTV2939"/>
      <c r="JTW2939"/>
      <c r="JTX2939"/>
      <c r="JTY2939"/>
      <c r="JTZ2939"/>
      <c r="JUA2939"/>
      <c r="JUB2939"/>
      <c r="JUC2939"/>
      <c r="JUD2939"/>
      <c r="JUE2939"/>
      <c r="JUF2939"/>
      <c r="JUG2939"/>
      <c r="JUH2939"/>
      <c r="JUI2939"/>
      <c r="JUJ2939"/>
      <c r="JUK2939"/>
      <c r="JUL2939"/>
      <c r="JUM2939"/>
      <c r="JUN2939"/>
      <c r="JUO2939"/>
      <c r="JUP2939"/>
      <c r="JUQ2939"/>
      <c r="JUR2939"/>
      <c r="JUS2939"/>
      <c r="JUT2939"/>
      <c r="JUU2939"/>
      <c r="JUV2939"/>
      <c r="JUW2939"/>
      <c r="JUX2939"/>
      <c r="JUY2939"/>
      <c r="JUZ2939"/>
      <c r="JVA2939"/>
      <c r="JVB2939"/>
      <c r="JVC2939"/>
      <c r="JVD2939"/>
      <c r="JVE2939"/>
      <c r="JVF2939"/>
      <c r="JVG2939"/>
      <c r="JVH2939"/>
      <c r="JVI2939"/>
      <c r="JVJ2939"/>
      <c r="JVK2939"/>
      <c r="JVL2939"/>
      <c r="JVM2939"/>
      <c r="JVN2939"/>
      <c r="JVO2939"/>
      <c r="JVP2939"/>
      <c r="JVQ2939"/>
      <c r="JVR2939"/>
      <c r="JVS2939"/>
      <c r="JVT2939"/>
      <c r="JVU2939"/>
      <c r="JVV2939"/>
      <c r="JVW2939"/>
      <c r="JVX2939"/>
      <c r="JVY2939"/>
      <c r="JVZ2939"/>
      <c r="JWA2939"/>
      <c r="JWB2939"/>
      <c r="JWC2939"/>
      <c r="JWD2939"/>
      <c r="JWE2939"/>
      <c r="JWF2939"/>
      <c r="JWG2939"/>
      <c r="JWH2939"/>
      <c r="JWI2939"/>
      <c r="JWJ2939"/>
      <c r="JWK2939"/>
      <c r="JWL2939"/>
      <c r="JWM2939"/>
      <c r="JWN2939"/>
      <c r="JWO2939"/>
      <c r="JWP2939"/>
      <c r="JWQ2939"/>
      <c r="JWR2939"/>
      <c r="JWS2939"/>
      <c r="JWT2939"/>
      <c r="JWU2939"/>
      <c r="JWV2939"/>
      <c r="JWW2939"/>
      <c r="JWX2939"/>
      <c r="JWY2939"/>
      <c r="JWZ2939"/>
      <c r="JXA2939"/>
      <c r="JXB2939"/>
      <c r="JXC2939"/>
      <c r="JXD2939"/>
      <c r="JXE2939"/>
      <c r="JXF2939"/>
      <c r="JXG2939"/>
      <c r="JXH2939"/>
      <c r="JXI2939"/>
      <c r="JXJ2939"/>
      <c r="JXK2939"/>
      <c r="JXL2939"/>
      <c r="JXM2939"/>
      <c r="JXN2939"/>
      <c r="JXO2939"/>
      <c r="JXP2939"/>
      <c r="JXQ2939"/>
      <c r="JXR2939"/>
      <c r="JXS2939"/>
      <c r="JXT2939"/>
      <c r="JXU2939"/>
      <c r="JXV2939"/>
      <c r="JXW2939"/>
      <c r="JXX2939"/>
      <c r="JXY2939"/>
      <c r="JXZ2939"/>
      <c r="JYA2939"/>
      <c r="JYB2939"/>
      <c r="JYC2939"/>
      <c r="JYD2939"/>
      <c r="JYE2939"/>
      <c r="JYF2939"/>
      <c r="JYG2939"/>
      <c r="JYH2939"/>
      <c r="JYI2939"/>
      <c r="JYJ2939"/>
      <c r="JYK2939"/>
      <c r="JYL2939"/>
      <c r="JYM2939"/>
      <c r="JYN2939"/>
      <c r="JYO2939"/>
      <c r="JYP2939"/>
      <c r="JYQ2939"/>
      <c r="JYR2939"/>
      <c r="JYS2939"/>
      <c r="JYT2939"/>
      <c r="JYU2939"/>
      <c r="JYV2939"/>
      <c r="JYW2939"/>
      <c r="JYX2939"/>
      <c r="JYY2939"/>
      <c r="JYZ2939"/>
      <c r="JZA2939"/>
      <c r="JZB2939"/>
      <c r="JZC2939"/>
      <c r="JZD2939"/>
      <c r="JZE2939"/>
      <c r="JZF2939"/>
      <c r="JZG2939"/>
      <c r="JZH2939"/>
      <c r="JZI2939"/>
      <c r="JZJ2939"/>
      <c r="JZK2939"/>
      <c r="JZL2939"/>
      <c r="JZM2939"/>
      <c r="JZN2939"/>
      <c r="JZO2939"/>
      <c r="JZP2939"/>
      <c r="JZQ2939"/>
      <c r="JZR2939"/>
      <c r="JZS2939"/>
      <c r="JZT2939"/>
      <c r="JZU2939"/>
      <c r="JZV2939"/>
      <c r="JZW2939"/>
      <c r="JZX2939"/>
      <c r="JZY2939"/>
      <c r="JZZ2939"/>
      <c r="KAA2939"/>
      <c r="KAB2939"/>
      <c r="KAC2939"/>
      <c r="KAD2939"/>
      <c r="KAE2939"/>
      <c r="KAF2939"/>
      <c r="KAG2939"/>
      <c r="KAH2939"/>
      <c r="KAI2939"/>
      <c r="KAJ2939"/>
      <c r="KAK2939"/>
      <c r="KAL2939"/>
      <c r="KAM2939"/>
      <c r="KAN2939"/>
      <c r="KAO2939"/>
      <c r="KAP2939"/>
      <c r="KAQ2939"/>
      <c r="KAR2939"/>
      <c r="KAS2939"/>
      <c r="KAT2939"/>
      <c r="KAU2939"/>
      <c r="KAV2939"/>
      <c r="KAW2939"/>
      <c r="KAX2939"/>
      <c r="KAY2939"/>
      <c r="KAZ2939"/>
      <c r="KBA2939"/>
      <c r="KBB2939"/>
      <c r="KBC2939"/>
      <c r="KBD2939"/>
      <c r="KBE2939"/>
      <c r="KBF2939"/>
      <c r="KBG2939"/>
      <c r="KBH2939"/>
      <c r="KBI2939"/>
      <c r="KBJ2939"/>
      <c r="KBK2939"/>
      <c r="KBL2939"/>
      <c r="KBM2939"/>
      <c r="KBN2939"/>
      <c r="KBO2939"/>
      <c r="KBP2939"/>
      <c r="KBQ2939"/>
      <c r="KBR2939"/>
      <c r="KBS2939"/>
      <c r="KBT2939"/>
      <c r="KBU2939"/>
      <c r="KBV2939"/>
      <c r="KBW2939"/>
      <c r="KBX2939"/>
      <c r="KBY2939"/>
      <c r="KBZ2939"/>
      <c r="KCA2939"/>
      <c r="KCB2939"/>
      <c r="KCC2939"/>
      <c r="KCD2939"/>
      <c r="KCE2939"/>
      <c r="KCF2939"/>
      <c r="KCG2939"/>
      <c r="KCH2939"/>
      <c r="KCI2939"/>
      <c r="KCJ2939"/>
      <c r="KCK2939"/>
      <c r="KCL2939"/>
      <c r="KCM2939"/>
      <c r="KCN2939"/>
      <c r="KCO2939"/>
      <c r="KCP2939"/>
      <c r="KCQ2939"/>
      <c r="KCR2939"/>
      <c r="KCS2939"/>
      <c r="KCT2939"/>
      <c r="KCU2939"/>
      <c r="KCV2939"/>
      <c r="KCW2939"/>
      <c r="KCX2939"/>
      <c r="KCY2939"/>
      <c r="KCZ2939"/>
      <c r="KDA2939"/>
      <c r="KDB2939"/>
      <c r="KDC2939"/>
      <c r="KDD2939"/>
      <c r="KDE2939"/>
      <c r="KDF2939"/>
      <c r="KDG2939"/>
      <c r="KDH2939"/>
      <c r="KDI2939"/>
      <c r="KDJ2939"/>
      <c r="KDK2939"/>
      <c r="KDL2939"/>
      <c r="KDM2939"/>
      <c r="KDN2939"/>
      <c r="KDO2939"/>
      <c r="KDP2939"/>
      <c r="KDQ2939"/>
      <c r="KDR2939"/>
      <c r="KDS2939"/>
      <c r="KDT2939"/>
      <c r="KDU2939"/>
      <c r="KDV2939"/>
      <c r="KDW2939"/>
      <c r="KDX2939"/>
      <c r="KDY2939"/>
      <c r="KDZ2939"/>
      <c r="KEA2939"/>
      <c r="KEB2939"/>
      <c r="KEC2939"/>
      <c r="KED2939"/>
      <c r="KEE2939"/>
      <c r="KEF2939"/>
      <c r="KEG2939"/>
      <c r="KEH2939"/>
      <c r="KEI2939"/>
      <c r="KEJ2939"/>
      <c r="KEK2939"/>
      <c r="KEL2939"/>
      <c r="KEM2939"/>
      <c r="KEN2939"/>
      <c r="KEO2939"/>
      <c r="KEP2939"/>
      <c r="KEQ2939"/>
      <c r="KER2939"/>
      <c r="KES2939"/>
      <c r="KET2939"/>
      <c r="KEU2939"/>
      <c r="KEV2939"/>
      <c r="KEW2939"/>
      <c r="KEX2939"/>
      <c r="KEY2939"/>
      <c r="KEZ2939"/>
      <c r="KFA2939"/>
      <c r="KFB2939"/>
      <c r="KFC2939"/>
      <c r="KFD2939"/>
      <c r="KFE2939"/>
      <c r="KFF2939"/>
      <c r="KFG2939"/>
      <c r="KFH2939"/>
      <c r="KFI2939"/>
      <c r="KFJ2939"/>
      <c r="KFK2939"/>
      <c r="KFL2939"/>
      <c r="KFM2939"/>
      <c r="KFN2939"/>
      <c r="KFO2939"/>
      <c r="KFP2939"/>
      <c r="KFQ2939"/>
      <c r="KFR2939"/>
      <c r="KFS2939"/>
      <c r="KFT2939"/>
      <c r="KFU2939"/>
      <c r="KFV2939"/>
      <c r="KFW2939"/>
      <c r="KFX2939"/>
      <c r="KFY2939"/>
      <c r="KFZ2939"/>
      <c r="KGA2939"/>
      <c r="KGB2939"/>
      <c r="KGC2939"/>
      <c r="KGD2939"/>
      <c r="KGE2939"/>
      <c r="KGF2939"/>
      <c r="KGG2939"/>
      <c r="KGH2939"/>
      <c r="KGI2939"/>
      <c r="KGJ2939"/>
      <c r="KGK2939"/>
      <c r="KGL2939"/>
      <c r="KGM2939"/>
      <c r="KGN2939"/>
      <c r="KGO2939"/>
      <c r="KGP2939"/>
      <c r="KGQ2939"/>
      <c r="KGR2939"/>
      <c r="KGS2939"/>
      <c r="KGT2939"/>
      <c r="KGU2939"/>
      <c r="KGV2939"/>
      <c r="KGW2939"/>
      <c r="KGX2939"/>
      <c r="KGY2939"/>
      <c r="KGZ2939"/>
      <c r="KHA2939"/>
      <c r="KHB2939"/>
      <c r="KHC2939"/>
      <c r="KHD2939"/>
      <c r="KHE2939"/>
      <c r="KHF2939"/>
      <c r="KHG2939"/>
      <c r="KHH2939"/>
      <c r="KHI2939"/>
      <c r="KHJ2939"/>
      <c r="KHK2939"/>
      <c r="KHL2939"/>
      <c r="KHM2939"/>
      <c r="KHN2939"/>
      <c r="KHO2939"/>
      <c r="KHP2939"/>
      <c r="KHQ2939"/>
      <c r="KHR2939"/>
      <c r="KHS2939"/>
      <c r="KHT2939"/>
      <c r="KHU2939"/>
      <c r="KHV2939"/>
      <c r="KHW2939"/>
      <c r="KHX2939"/>
      <c r="KHY2939"/>
      <c r="KHZ2939"/>
      <c r="KIA2939"/>
      <c r="KIB2939"/>
      <c r="KIC2939"/>
      <c r="KID2939"/>
      <c r="KIE2939"/>
      <c r="KIF2939"/>
      <c r="KIG2939"/>
      <c r="KIH2939"/>
      <c r="KII2939"/>
      <c r="KIJ2939"/>
      <c r="KIK2939"/>
      <c r="KIL2939"/>
      <c r="KIM2939"/>
      <c r="KIN2939"/>
      <c r="KIO2939"/>
      <c r="KIP2939"/>
      <c r="KIQ2939"/>
      <c r="KIR2939"/>
      <c r="KIS2939"/>
      <c r="KIT2939"/>
      <c r="KIU2939"/>
      <c r="KIV2939"/>
      <c r="KIW2939"/>
      <c r="KIX2939"/>
      <c r="KIY2939"/>
      <c r="KIZ2939"/>
      <c r="KJA2939"/>
      <c r="KJB2939"/>
      <c r="KJC2939"/>
      <c r="KJD2939"/>
      <c r="KJE2939"/>
      <c r="KJF2939"/>
      <c r="KJG2939"/>
      <c r="KJH2939"/>
      <c r="KJI2939"/>
      <c r="KJJ2939"/>
      <c r="KJK2939"/>
      <c r="KJL2939"/>
      <c r="KJM2939"/>
      <c r="KJN2939"/>
      <c r="KJO2939"/>
      <c r="KJP2939"/>
      <c r="KJQ2939"/>
      <c r="KJR2939"/>
      <c r="KJS2939"/>
      <c r="KJT2939"/>
      <c r="KJU2939"/>
      <c r="KJV2939"/>
      <c r="KJW2939"/>
      <c r="KJX2939"/>
      <c r="KJY2939"/>
      <c r="KJZ2939"/>
      <c r="KKA2939"/>
      <c r="KKB2939"/>
      <c r="KKC2939"/>
      <c r="KKD2939"/>
      <c r="KKE2939"/>
      <c r="KKF2939"/>
      <c r="KKG2939"/>
      <c r="KKH2939"/>
      <c r="KKI2939"/>
      <c r="KKJ2939"/>
      <c r="KKK2939"/>
      <c r="KKL2939"/>
      <c r="KKM2939"/>
      <c r="KKN2939"/>
      <c r="KKO2939"/>
      <c r="KKP2939"/>
      <c r="KKQ2939"/>
      <c r="KKR2939"/>
      <c r="KKS2939"/>
      <c r="KKT2939"/>
      <c r="KKU2939"/>
      <c r="KKV2939"/>
      <c r="KKW2939"/>
      <c r="KKX2939"/>
      <c r="KKY2939"/>
      <c r="KKZ2939"/>
      <c r="KLA2939"/>
      <c r="KLB2939"/>
      <c r="KLC2939"/>
      <c r="KLD2939"/>
      <c r="KLE2939"/>
      <c r="KLF2939"/>
      <c r="KLG2939"/>
      <c r="KLH2939"/>
      <c r="KLI2939"/>
      <c r="KLJ2939"/>
      <c r="KLK2939"/>
      <c r="KLL2939"/>
      <c r="KLM2939"/>
      <c r="KLN2939"/>
      <c r="KLO2939"/>
      <c r="KLP2939"/>
      <c r="KLQ2939"/>
      <c r="KLR2939"/>
      <c r="KLS2939"/>
      <c r="KLT2939"/>
      <c r="KLU2939"/>
      <c r="KLV2939"/>
      <c r="KLW2939"/>
      <c r="KLX2939"/>
      <c r="KLY2939"/>
      <c r="KLZ2939"/>
      <c r="KMA2939"/>
      <c r="KMB2939"/>
      <c r="KMC2939"/>
      <c r="KMD2939"/>
      <c r="KME2939"/>
      <c r="KMF2939"/>
      <c r="KMG2939"/>
      <c r="KMH2939"/>
      <c r="KMI2939"/>
      <c r="KMJ2939"/>
      <c r="KMK2939"/>
      <c r="KML2939"/>
      <c r="KMM2939"/>
      <c r="KMN2939"/>
      <c r="KMO2939"/>
      <c r="KMP2939"/>
      <c r="KMQ2939"/>
      <c r="KMR2939"/>
      <c r="KMS2939"/>
      <c r="KMT2939"/>
      <c r="KMU2939"/>
      <c r="KMV2939"/>
      <c r="KMW2939"/>
      <c r="KMX2939"/>
      <c r="KMY2939"/>
      <c r="KMZ2939"/>
      <c r="KNA2939"/>
      <c r="KNB2939"/>
      <c r="KNC2939"/>
      <c r="KND2939"/>
      <c r="KNE2939"/>
      <c r="KNF2939"/>
      <c r="KNG2939"/>
      <c r="KNH2939"/>
      <c r="KNI2939"/>
      <c r="KNJ2939"/>
      <c r="KNK2939"/>
      <c r="KNL2939"/>
      <c r="KNM2939"/>
      <c r="KNN2939"/>
      <c r="KNO2939"/>
      <c r="KNP2939"/>
      <c r="KNQ2939"/>
      <c r="KNR2939"/>
      <c r="KNS2939"/>
      <c r="KNT2939"/>
      <c r="KNU2939"/>
      <c r="KNV2939"/>
      <c r="KNW2939"/>
      <c r="KNX2939"/>
      <c r="KNY2939"/>
      <c r="KNZ2939"/>
      <c r="KOA2939"/>
      <c r="KOB2939"/>
      <c r="KOC2939"/>
      <c r="KOD2939"/>
      <c r="KOE2939"/>
      <c r="KOF2939"/>
      <c r="KOG2939"/>
      <c r="KOH2939"/>
      <c r="KOI2939"/>
      <c r="KOJ2939"/>
      <c r="KOK2939"/>
      <c r="KOL2939"/>
      <c r="KOM2939"/>
      <c r="KON2939"/>
      <c r="KOO2939"/>
      <c r="KOP2939"/>
      <c r="KOQ2939"/>
      <c r="KOR2939"/>
      <c r="KOS2939"/>
      <c r="KOT2939"/>
      <c r="KOU2939"/>
      <c r="KOV2939"/>
      <c r="KOW2939"/>
      <c r="KOX2939"/>
      <c r="KOY2939"/>
      <c r="KOZ2939"/>
      <c r="KPA2939"/>
      <c r="KPB2939"/>
      <c r="KPC2939"/>
      <c r="KPD2939"/>
      <c r="KPE2939"/>
      <c r="KPF2939"/>
      <c r="KPG2939"/>
      <c r="KPH2939"/>
      <c r="KPI2939"/>
      <c r="KPJ2939"/>
      <c r="KPK2939"/>
      <c r="KPL2939"/>
      <c r="KPM2939"/>
      <c r="KPN2939"/>
      <c r="KPO2939"/>
      <c r="KPP2939"/>
      <c r="KPQ2939"/>
      <c r="KPR2939"/>
      <c r="KPS2939"/>
      <c r="KPT2939"/>
      <c r="KPU2939"/>
      <c r="KPV2939"/>
      <c r="KPW2939"/>
      <c r="KPX2939"/>
      <c r="KPY2939"/>
      <c r="KPZ2939"/>
      <c r="KQA2939"/>
      <c r="KQB2939"/>
      <c r="KQC2939"/>
      <c r="KQD2939"/>
      <c r="KQE2939"/>
      <c r="KQF2939"/>
      <c r="KQG2939"/>
      <c r="KQH2939"/>
      <c r="KQI2939"/>
      <c r="KQJ2939"/>
      <c r="KQK2939"/>
      <c r="KQL2939"/>
      <c r="KQM2939"/>
      <c r="KQN2939"/>
      <c r="KQO2939"/>
      <c r="KQP2939"/>
      <c r="KQQ2939"/>
      <c r="KQR2939"/>
      <c r="KQS2939"/>
      <c r="KQT2939"/>
      <c r="KQU2939"/>
      <c r="KQV2939"/>
      <c r="KQW2939"/>
      <c r="KQX2939"/>
      <c r="KQY2939"/>
      <c r="KQZ2939"/>
      <c r="KRA2939"/>
      <c r="KRB2939"/>
      <c r="KRC2939"/>
      <c r="KRD2939"/>
      <c r="KRE2939"/>
      <c r="KRF2939"/>
      <c r="KRG2939"/>
      <c r="KRH2939"/>
      <c r="KRI2939"/>
      <c r="KRJ2939"/>
      <c r="KRK2939"/>
      <c r="KRL2939"/>
      <c r="KRM2939"/>
      <c r="KRN2939"/>
      <c r="KRO2939"/>
      <c r="KRP2939"/>
      <c r="KRQ2939"/>
      <c r="KRR2939"/>
      <c r="KRS2939"/>
      <c r="KRT2939"/>
      <c r="KRU2939"/>
      <c r="KRV2939"/>
      <c r="KRW2939"/>
      <c r="KRX2939"/>
      <c r="KRY2939"/>
      <c r="KRZ2939"/>
      <c r="KSA2939"/>
      <c r="KSB2939"/>
      <c r="KSC2939"/>
      <c r="KSD2939"/>
      <c r="KSE2939"/>
      <c r="KSF2939"/>
      <c r="KSG2939"/>
      <c r="KSH2939"/>
      <c r="KSI2939"/>
      <c r="KSJ2939"/>
      <c r="KSK2939"/>
      <c r="KSL2939"/>
      <c r="KSM2939"/>
      <c r="KSN2939"/>
      <c r="KSO2939"/>
      <c r="KSP2939"/>
      <c r="KSQ2939"/>
      <c r="KSR2939"/>
      <c r="KSS2939"/>
      <c r="KST2939"/>
      <c r="KSU2939"/>
      <c r="KSV2939"/>
      <c r="KSW2939"/>
      <c r="KSX2939"/>
      <c r="KSY2939"/>
      <c r="KSZ2939"/>
      <c r="KTA2939"/>
      <c r="KTB2939"/>
      <c r="KTC2939"/>
      <c r="KTD2939"/>
      <c r="KTE2939"/>
      <c r="KTF2939"/>
      <c r="KTG2939"/>
      <c r="KTH2939"/>
      <c r="KTI2939"/>
      <c r="KTJ2939"/>
      <c r="KTK2939"/>
      <c r="KTL2939"/>
      <c r="KTM2939"/>
      <c r="KTN2939"/>
      <c r="KTO2939"/>
      <c r="KTP2939"/>
      <c r="KTQ2939"/>
      <c r="KTR2939"/>
      <c r="KTS2939"/>
      <c r="KTT2939"/>
      <c r="KTU2939"/>
      <c r="KTV2939"/>
      <c r="KTW2939"/>
      <c r="KTX2939"/>
      <c r="KTY2939"/>
      <c r="KTZ2939"/>
      <c r="KUA2939"/>
      <c r="KUB2939"/>
      <c r="KUC2939"/>
      <c r="KUD2939"/>
      <c r="KUE2939"/>
      <c r="KUF2939"/>
      <c r="KUG2939"/>
      <c r="KUH2939"/>
      <c r="KUI2939"/>
      <c r="KUJ2939"/>
      <c r="KUK2939"/>
      <c r="KUL2939"/>
      <c r="KUM2939"/>
      <c r="KUN2939"/>
      <c r="KUO2939"/>
      <c r="KUP2939"/>
      <c r="KUQ2939"/>
      <c r="KUR2939"/>
      <c r="KUS2939"/>
      <c r="KUT2939"/>
      <c r="KUU2939"/>
      <c r="KUV2939"/>
      <c r="KUW2939"/>
      <c r="KUX2939"/>
      <c r="KUY2939"/>
      <c r="KUZ2939"/>
      <c r="KVA2939"/>
      <c r="KVB2939"/>
      <c r="KVC2939"/>
      <c r="KVD2939"/>
      <c r="KVE2939"/>
      <c r="KVF2939"/>
      <c r="KVG2939"/>
      <c r="KVH2939"/>
      <c r="KVI2939"/>
      <c r="KVJ2939"/>
      <c r="KVK2939"/>
      <c r="KVL2939"/>
      <c r="KVM2939"/>
      <c r="KVN2939"/>
      <c r="KVO2939"/>
      <c r="KVP2939"/>
      <c r="KVQ2939"/>
      <c r="KVR2939"/>
      <c r="KVS2939"/>
      <c r="KVT2939"/>
      <c r="KVU2939"/>
      <c r="KVV2939"/>
      <c r="KVW2939"/>
      <c r="KVX2939"/>
      <c r="KVY2939"/>
      <c r="KVZ2939"/>
      <c r="KWA2939"/>
      <c r="KWB2939"/>
      <c r="KWC2939"/>
      <c r="KWD2939"/>
      <c r="KWE2939"/>
      <c r="KWF2939"/>
      <c r="KWG2939"/>
      <c r="KWH2939"/>
      <c r="KWI2939"/>
      <c r="KWJ2939"/>
      <c r="KWK2939"/>
      <c r="KWL2939"/>
      <c r="KWM2939"/>
      <c r="KWN2939"/>
      <c r="KWO2939"/>
      <c r="KWP2939"/>
      <c r="KWQ2939"/>
      <c r="KWR2939"/>
      <c r="KWS2939"/>
      <c r="KWT2939"/>
      <c r="KWU2939"/>
      <c r="KWV2939"/>
      <c r="KWW2939"/>
      <c r="KWX2939"/>
      <c r="KWY2939"/>
      <c r="KWZ2939"/>
      <c r="KXA2939"/>
      <c r="KXB2939"/>
      <c r="KXC2939"/>
      <c r="KXD2939"/>
      <c r="KXE2939"/>
      <c r="KXF2939"/>
      <c r="KXG2939"/>
      <c r="KXH2939"/>
      <c r="KXI2939"/>
      <c r="KXJ2939"/>
      <c r="KXK2939"/>
      <c r="KXL2939"/>
      <c r="KXM2939"/>
      <c r="KXN2939"/>
      <c r="KXO2939"/>
      <c r="KXP2939"/>
      <c r="KXQ2939"/>
      <c r="KXR2939"/>
      <c r="KXS2939"/>
      <c r="KXT2939"/>
      <c r="KXU2939"/>
      <c r="KXV2939"/>
      <c r="KXW2939"/>
      <c r="KXX2939"/>
      <c r="KXY2939"/>
      <c r="KXZ2939"/>
      <c r="KYA2939"/>
      <c r="KYB2939"/>
      <c r="KYC2939"/>
      <c r="KYD2939"/>
      <c r="KYE2939"/>
      <c r="KYF2939"/>
      <c r="KYG2939"/>
      <c r="KYH2939"/>
      <c r="KYI2939"/>
      <c r="KYJ2939"/>
      <c r="KYK2939"/>
      <c r="KYL2939"/>
      <c r="KYM2939"/>
      <c r="KYN2939"/>
      <c r="KYO2939"/>
      <c r="KYP2939"/>
      <c r="KYQ2939"/>
      <c r="KYR2939"/>
      <c r="KYS2939"/>
      <c r="KYT2939"/>
      <c r="KYU2939"/>
      <c r="KYV2939"/>
      <c r="KYW2939"/>
      <c r="KYX2939"/>
      <c r="KYY2939"/>
      <c r="KYZ2939"/>
      <c r="KZA2939"/>
      <c r="KZB2939"/>
      <c r="KZC2939"/>
      <c r="KZD2939"/>
      <c r="KZE2939"/>
      <c r="KZF2939"/>
      <c r="KZG2939"/>
      <c r="KZH2939"/>
      <c r="KZI2939"/>
      <c r="KZJ2939"/>
      <c r="KZK2939"/>
      <c r="KZL2939"/>
      <c r="KZM2939"/>
      <c r="KZN2939"/>
      <c r="KZO2939"/>
      <c r="KZP2939"/>
      <c r="KZQ2939"/>
      <c r="KZR2939"/>
      <c r="KZS2939"/>
      <c r="KZT2939"/>
      <c r="KZU2939"/>
      <c r="KZV2939"/>
      <c r="KZW2939"/>
      <c r="KZX2939"/>
      <c r="KZY2939"/>
      <c r="KZZ2939"/>
      <c r="LAA2939"/>
      <c r="LAB2939"/>
      <c r="LAC2939"/>
      <c r="LAD2939"/>
      <c r="LAE2939"/>
      <c r="LAF2939"/>
      <c r="LAG2939"/>
      <c r="LAH2939"/>
      <c r="LAI2939"/>
      <c r="LAJ2939"/>
      <c r="LAK2939"/>
      <c r="LAL2939"/>
      <c r="LAM2939"/>
      <c r="LAN2939"/>
      <c r="LAO2939"/>
      <c r="LAP2939"/>
      <c r="LAQ2939"/>
      <c r="LAR2939"/>
      <c r="LAS2939"/>
      <c r="LAT2939"/>
      <c r="LAU2939"/>
      <c r="LAV2939"/>
      <c r="LAW2939"/>
      <c r="LAX2939"/>
      <c r="LAY2939"/>
      <c r="LAZ2939"/>
      <c r="LBA2939"/>
      <c r="LBB2939"/>
      <c r="LBC2939"/>
      <c r="LBD2939"/>
      <c r="LBE2939"/>
      <c r="LBF2939"/>
      <c r="LBG2939"/>
      <c r="LBH2939"/>
      <c r="LBI2939"/>
      <c r="LBJ2939"/>
      <c r="LBK2939"/>
      <c r="LBL2939"/>
      <c r="LBM2939"/>
      <c r="LBN2939"/>
      <c r="LBO2939"/>
      <c r="LBP2939"/>
      <c r="LBQ2939"/>
      <c r="LBR2939"/>
      <c r="LBS2939"/>
      <c r="LBT2939"/>
      <c r="LBU2939"/>
      <c r="LBV2939"/>
      <c r="LBW2939"/>
      <c r="LBX2939"/>
      <c r="LBY2939"/>
      <c r="LBZ2939"/>
      <c r="LCA2939"/>
      <c r="LCB2939"/>
      <c r="LCC2939"/>
      <c r="LCD2939"/>
      <c r="LCE2939"/>
      <c r="LCF2939"/>
      <c r="LCG2939"/>
      <c r="LCH2939"/>
      <c r="LCI2939"/>
      <c r="LCJ2939"/>
      <c r="LCK2939"/>
      <c r="LCL2939"/>
      <c r="LCM2939"/>
      <c r="LCN2939"/>
      <c r="LCO2939"/>
      <c r="LCP2939"/>
      <c r="LCQ2939"/>
      <c r="LCR2939"/>
      <c r="LCS2939"/>
      <c r="LCT2939"/>
      <c r="LCU2939"/>
      <c r="LCV2939"/>
      <c r="LCW2939"/>
      <c r="LCX2939"/>
      <c r="LCY2939"/>
      <c r="LCZ2939"/>
      <c r="LDA2939"/>
      <c r="LDB2939"/>
      <c r="LDC2939"/>
      <c r="LDD2939"/>
      <c r="LDE2939"/>
      <c r="LDF2939"/>
      <c r="LDG2939"/>
      <c r="LDH2939"/>
      <c r="LDI2939"/>
      <c r="LDJ2939"/>
      <c r="LDK2939"/>
      <c r="LDL2939"/>
      <c r="LDM2939"/>
      <c r="LDN2939"/>
      <c r="LDO2939"/>
      <c r="LDP2939"/>
      <c r="LDQ2939"/>
      <c r="LDR2939"/>
      <c r="LDS2939"/>
      <c r="LDT2939"/>
      <c r="LDU2939"/>
      <c r="LDV2939"/>
      <c r="LDW2939"/>
      <c r="LDX2939"/>
      <c r="LDY2939"/>
      <c r="LDZ2939"/>
      <c r="LEA2939"/>
      <c r="LEB2939"/>
      <c r="LEC2939"/>
      <c r="LED2939"/>
      <c r="LEE2939"/>
      <c r="LEF2939"/>
      <c r="LEG2939"/>
      <c r="LEH2939"/>
      <c r="LEI2939"/>
      <c r="LEJ2939"/>
      <c r="LEK2939"/>
      <c r="LEL2939"/>
      <c r="LEM2939"/>
      <c r="LEN2939"/>
      <c r="LEO2939"/>
      <c r="LEP2939"/>
      <c r="LEQ2939"/>
      <c r="LER2939"/>
      <c r="LES2939"/>
      <c r="LET2939"/>
      <c r="LEU2939"/>
      <c r="LEV2939"/>
      <c r="LEW2939"/>
      <c r="LEX2939"/>
      <c r="LEY2939"/>
      <c r="LEZ2939"/>
      <c r="LFA2939"/>
      <c r="LFB2939"/>
      <c r="LFC2939"/>
      <c r="LFD2939"/>
      <c r="LFE2939"/>
      <c r="LFF2939"/>
      <c r="LFG2939"/>
      <c r="LFH2939"/>
      <c r="LFI2939"/>
      <c r="LFJ2939"/>
      <c r="LFK2939"/>
      <c r="LFL2939"/>
      <c r="LFM2939"/>
      <c r="LFN2939"/>
      <c r="LFO2939"/>
      <c r="LFP2939"/>
      <c r="LFQ2939"/>
      <c r="LFR2939"/>
      <c r="LFS2939"/>
      <c r="LFT2939"/>
      <c r="LFU2939"/>
      <c r="LFV2939"/>
      <c r="LFW2939"/>
      <c r="LFX2939"/>
      <c r="LFY2939"/>
      <c r="LFZ2939"/>
      <c r="LGA2939"/>
      <c r="LGB2939"/>
      <c r="LGC2939"/>
      <c r="LGD2939"/>
      <c r="LGE2939"/>
      <c r="LGF2939"/>
      <c r="LGG2939"/>
      <c r="LGH2939"/>
      <c r="LGI2939"/>
      <c r="LGJ2939"/>
      <c r="LGK2939"/>
      <c r="LGL2939"/>
      <c r="LGM2939"/>
      <c r="LGN2939"/>
      <c r="LGO2939"/>
      <c r="LGP2939"/>
      <c r="LGQ2939"/>
      <c r="LGR2939"/>
      <c r="LGS2939"/>
      <c r="LGT2939"/>
      <c r="LGU2939"/>
      <c r="LGV2939"/>
      <c r="LGW2939"/>
      <c r="LGX2939"/>
      <c r="LGY2939"/>
      <c r="LGZ2939"/>
      <c r="LHA2939"/>
      <c r="LHB2939"/>
      <c r="LHC2939"/>
      <c r="LHD2939"/>
      <c r="LHE2939"/>
      <c r="LHF2939"/>
      <c r="LHG2939"/>
      <c r="LHH2939"/>
      <c r="LHI2939"/>
      <c r="LHJ2939"/>
      <c r="LHK2939"/>
      <c r="LHL2939"/>
      <c r="LHM2939"/>
      <c r="LHN2939"/>
      <c r="LHO2939"/>
      <c r="LHP2939"/>
      <c r="LHQ2939"/>
      <c r="LHR2939"/>
      <c r="LHS2939"/>
      <c r="LHT2939"/>
      <c r="LHU2939"/>
      <c r="LHV2939"/>
      <c r="LHW2939"/>
      <c r="LHX2939"/>
      <c r="LHY2939"/>
      <c r="LHZ2939"/>
      <c r="LIA2939"/>
      <c r="LIB2939"/>
      <c r="LIC2939"/>
      <c r="LID2939"/>
      <c r="LIE2939"/>
      <c r="LIF2939"/>
      <c r="LIG2939"/>
      <c r="LIH2939"/>
      <c r="LII2939"/>
      <c r="LIJ2939"/>
      <c r="LIK2939"/>
      <c r="LIL2939"/>
      <c r="LIM2939"/>
      <c r="LIN2939"/>
      <c r="LIO2939"/>
      <c r="LIP2939"/>
      <c r="LIQ2939"/>
      <c r="LIR2939"/>
      <c r="LIS2939"/>
      <c r="LIT2939"/>
      <c r="LIU2939"/>
      <c r="LIV2939"/>
      <c r="LIW2939"/>
      <c r="LIX2939"/>
      <c r="LIY2939"/>
      <c r="LIZ2939"/>
      <c r="LJA2939"/>
      <c r="LJB2939"/>
      <c r="LJC2939"/>
      <c r="LJD2939"/>
      <c r="LJE2939"/>
      <c r="LJF2939"/>
      <c r="LJG2939"/>
      <c r="LJH2939"/>
      <c r="LJI2939"/>
      <c r="LJJ2939"/>
      <c r="LJK2939"/>
      <c r="LJL2939"/>
      <c r="LJM2939"/>
      <c r="LJN2939"/>
      <c r="LJO2939"/>
      <c r="LJP2939"/>
      <c r="LJQ2939"/>
      <c r="LJR2939"/>
      <c r="LJS2939"/>
      <c r="LJT2939"/>
      <c r="LJU2939"/>
      <c r="LJV2939"/>
      <c r="LJW2939"/>
      <c r="LJX2939"/>
      <c r="LJY2939"/>
      <c r="LJZ2939"/>
      <c r="LKA2939"/>
      <c r="LKB2939"/>
      <c r="LKC2939"/>
      <c r="LKD2939"/>
      <c r="LKE2939"/>
      <c r="LKF2939"/>
      <c r="LKG2939"/>
      <c r="LKH2939"/>
      <c r="LKI2939"/>
      <c r="LKJ2939"/>
      <c r="LKK2939"/>
      <c r="LKL2939"/>
      <c r="LKM2939"/>
      <c r="LKN2939"/>
      <c r="LKO2939"/>
      <c r="LKP2939"/>
      <c r="LKQ2939"/>
      <c r="LKR2939"/>
      <c r="LKS2939"/>
      <c r="LKT2939"/>
      <c r="LKU2939"/>
      <c r="LKV2939"/>
      <c r="LKW2939"/>
      <c r="LKX2939"/>
      <c r="LKY2939"/>
      <c r="LKZ2939"/>
      <c r="LLA2939"/>
      <c r="LLB2939"/>
      <c r="LLC2939"/>
      <c r="LLD2939"/>
      <c r="LLE2939"/>
      <c r="LLF2939"/>
      <c r="LLG2939"/>
      <c r="LLH2939"/>
      <c r="LLI2939"/>
      <c r="LLJ2939"/>
      <c r="LLK2939"/>
      <c r="LLL2939"/>
      <c r="LLM2939"/>
      <c r="LLN2939"/>
      <c r="LLO2939"/>
      <c r="LLP2939"/>
      <c r="LLQ2939"/>
      <c r="LLR2939"/>
      <c r="LLS2939"/>
      <c r="LLT2939"/>
      <c r="LLU2939"/>
      <c r="LLV2939"/>
      <c r="LLW2939"/>
      <c r="LLX2939"/>
      <c r="LLY2939"/>
      <c r="LLZ2939"/>
      <c r="LMA2939"/>
      <c r="LMB2939"/>
      <c r="LMC2939"/>
      <c r="LMD2939"/>
      <c r="LME2939"/>
      <c r="LMF2939"/>
      <c r="LMG2939"/>
      <c r="LMH2939"/>
      <c r="LMI2939"/>
      <c r="LMJ2939"/>
      <c r="LMK2939"/>
      <c r="LML2939"/>
      <c r="LMM2939"/>
      <c r="LMN2939"/>
      <c r="LMO2939"/>
      <c r="LMP2939"/>
      <c r="LMQ2939"/>
      <c r="LMR2939"/>
      <c r="LMS2939"/>
      <c r="LMT2939"/>
      <c r="LMU2939"/>
      <c r="LMV2939"/>
      <c r="LMW2939"/>
      <c r="LMX2939"/>
      <c r="LMY2939"/>
      <c r="LMZ2939"/>
      <c r="LNA2939"/>
      <c r="LNB2939"/>
      <c r="LNC2939"/>
      <c r="LND2939"/>
      <c r="LNE2939"/>
      <c r="LNF2939"/>
      <c r="LNG2939"/>
      <c r="LNH2939"/>
      <c r="LNI2939"/>
      <c r="LNJ2939"/>
      <c r="LNK2939"/>
      <c r="LNL2939"/>
      <c r="LNM2939"/>
      <c r="LNN2939"/>
      <c r="LNO2939"/>
      <c r="LNP2939"/>
      <c r="LNQ2939"/>
      <c r="LNR2939"/>
      <c r="LNS2939"/>
      <c r="LNT2939"/>
      <c r="LNU2939"/>
      <c r="LNV2939"/>
      <c r="LNW2939"/>
      <c r="LNX2939"/>
      <c r="LNY2939"/>
      <c r="LNZ2939"/>
      <c r="LOA2939"/>
      <c r="LOB2939"/>
      <c r="LOC2939"/>
      <c r="LOD2939"/>
      <c r="LOE2939"/>
      <c r="LOF2939"/>
      <c r="LOG2939"/>
      <c r="LOH2939"/>
      <c r="LOI2939"/>
      <c r="LOJ2939"/>
      <c r="LOK2939"/>
      <c r="LOL2939"/>
      <c r="LOM2939"/>
      <c r="LON2939"/>
      <c r="LOO2939"/>
      <c r="LOP2939"/>
      <c r="LOQ2939"/>
      <c r="LOR2939"/>
      <c r="LOS2939"/>
      <c r="LOT2939"/>
      <c r="LOU2939"/>
      <c r="LOV2939"/>
      <c r="LOW2939"/>
      <c r="LOX2939"/>
      <c r="LOY2939"/>
      <c r="LOZ2939"/>
      <c r="LPA2939"/>
      <c r="LPB2939"/>
      <c r="LPC2939"/>
      <c r="LPD2939"/>
      <c r="LPE2939"/>
      <c r="LPF2939"/>
      <c r="LPG2939"/>
      <c r="LPH2939"/>
      <c r="LPI2939"/>
      <c r="LPJ2939"/>
      <c r="LPK2939"/>
      <c r="LPL2939"/>
      <c r="LPM2939"/>
      <c r="LPN2939"/>
      <c r="LPO2939"/>
      <c r="LPP2939"/>
      <c r="LPQ2939"/>
      <c r="LPR2939"/>
      <c r="LPS2939"/>
      <c r="LPT2939"/>
      <c r="LPU2939"/>
      <c r="LPV2939"/>
      <c r="LPW2939"/>
      <c r="LPX2939"/>
      <c r="LPY2939"/>
      <c r="LPZ2939"/>
      <c r="LQA2939"/>
      <c r="LQB2939"/>
      <c r="LQC2939"/>
      <c r="LQD2939"/>
      <c r="LQE2939"/>
      <c r="LQF2939"/>
      <c r="LQG2939"/>
      <c r="LQH2939"/>
      <c r="LQI2939"/>
      <c r="LQJ2939"/>
      <c r="LQK2939"/>
      <c r="LQL2939"/>
      <c r="LQM2939"/>
      <c r="LQN2939"/>
      <c r="LQO2939"/>
      <c r="LQP2939"/>
      <c r="LQQ2939"/>
      <c r="LQR2939"/>
      <c r="LQS2939"/>
      <c r="LQT2939"/>
      <c r="LQU2939"/>
      <c r="LQV2939"/>
      <c r="LQW2939"/>
      <c r="LQX2939"/>
      <c r="LQY2939"/>
      <c r="LQZ2939"/>
      <c r="LRA2939"/>
      <c r="LRB2939"/>
      <c r="LRC2939"/>
      <c r="LRD2939"/>
      <c r="LRE2939"/>
      <c r="LRF2939"/>
      <c r="LRG2939"/>
      <c r="LRH2939"/>
      <c r="LRI2939"/>
      <c r="LRJ2939"/>
      <c r="LRK2939"/>
      <c r="LRL2939"/>
      <c r="LRM2939"/>
      <c r="LRN2939"/>
      <c r="LRO2939"/>
      <c r="LRP2939"/>
      <c r="LRQ2939"/>
      <c r="LRR2939"/>
      <c r="LRS2939"/>
      <c r="LRT2939"/>
      <c r="LRU2939"/>
      <c r="LRV2939"/>
      <c r="LRW2939"/>
      <c r="LRX2939"/>
      <c r="LRY2939"/>
      <c r="LRZ2939"/>
      <c r="LSA2939"/>
      <c r="LSB2939"/>
      <c r="LSC2939"/>
      <c r="LSD2939"/>
      <c r="LSE2939"/>
      <c r="LSF2939"/>
      <c r="LSG2939"/>
      <c r="LSH2939"/>
      <c r="LSI2939"/>
      <c r="LSJ2939"/>
      <c r="LSK2939"/>
      <c r="LSL2939"/>
      <c r="LSM2939"/>
      <c r="LSN2939"/>
      <c r="LSO2939"/>
      <c r="LSP2939"/>
      <c r="LSQ2939"/>
      <c r="LSR2939"/>
      <c r="LSS2939"/>
      <c r="LST2939"/>
      <c r="LSU2939"/>
      <c r="LSV2939"/>
      <c r="LSW2939"/>
      <c r="LSX2939"/>
      <c r="LSY2939"/>
      <c r="LSZ2939"/>
      <c r="LTA2939"/>
      <c r="LTB2939"/>
      <c r="LTC2939"/>
      <c r="LTD2939"/>
      <c r="LTE2939"/>
      <c r="LTF2939"/>
      <c r="LTG2939"/>
      <c r="LTH2939"/>
      <c r="LTI2939"/>
      <c r="LTJ2939"/>
      <c r="LTK2939"/>
      <c r="LTL2939"/>
      <c r="LTM2939"/>
      <c r="LTN2939"/>
      <c r="LTO2939"/>
      <c r="LTP2939"/>
      <c r="LTQ2939"/>
      <c r="LTR2939"/>
      <c r="LTS2939"/>
      <c r="LTT2939"/>
      <c r="LTU2939"/>
      <c r="LTV2939"/>
      <c r="LTW2939"/>
      <c r="LTX2939"/>
      <c r="LTY2939"/>
      <c r="LTZ2939"/>
      <c r="LUA2939"/>
      <c r="LUB2939"/>
      <c r="LUC2939"/>
      <c r="LUD2939"/>
      <c r="LUE2939"/>
      <c r="LUF2939"/>
      <c r="LUG2939"/>
      <c r="LUH2939"/>
      <c r="LUI2939"/>
      <c r="LUJ2939"/>
      <c r="LUK2939"/>
      <c r="LUL2939"/>
      <c r="LUM2939"/>
      <c r="LUN2939"/>
      <c r="LUO2939"/>
      <c r="LUP2939"/>
      <c r="LUQ2939"/>
      <c r="LUR2939"/>
      <c r="LUS2939"/>
      <c r="LUT2939"/>
      <c r="LUU2939"/>
      <c r="LUV2939"/>
      <c r="LUW2939"/>
      <c r="LUX2939"/>
      <c r="LUY2939"/>
      <c r="LUZ2939"/>
      <c r="LVA2939"/>
      <c r="LVB2939"/>
      <c r="LVC2939"/>
      <c r="LVD2939"/>
      <c r="LVE2939"/>
      <c r="LVF2939"/>
      <c r="LVG2939"/>
      <c r="LVH2939"/>
      <c r="LVI2939"/>
      <c r="LVJ2939"/>
      <c r="LVK2939"/>
      <c r="LVL2939"/>
      <c r="LVM2939"/>
      <c r="LVN2939"/>
      <c r="LVO2939"/>
      <c r="LVP2939"/>
      <c r="LVQ2939"/>
      <c r="LVR2939"/>
      <c r="LVS2939"/>
      <c r="LVT2939"/>
      <c r="LVU2939"/>
      <c r="LVV2939"/>
      <c r="LVW2939"/>
      <c r="LVX2939"/>
      <c r="LVY2939"/>
      <c r="LVZ2939"/>
      <c r="LWA2939"/>
      <c r="LWB2939"/>
      <c r="LWC2939"/>
      <c r="LWD2939"/>
      <c r="LWE2939"/>
      <c r="LWF2939"/>
      <c r="LWG2939"/>
      <c r="LWH2939"/>
      <c r="LWI2939"/>
      <c r="LWJ2939"/>
      <c r="LWK2939"/>
      <c r="LWL2939"/>
      <c r="LWM2939"/>
      <c r="LWN2939"/>
      <c r="LWO2939"/>
      <c r="LWP2939"/>
      <c r="LWQ2939"/>
      <c r="LWR2939"/>
      <c r="LWS2939"/>
      <c r="LWT2939"/>
      <c r="LWU2939"/>
      <c r="LWV2939"/>
      <c r="LWW2939"/>
      <c r="LWX2939"/>
      <c r="LWY2939"/>
      <c r="LWZ2939"/>
      <c r="LXA2939"/>
      <c r="LXB2939"/>
      <c r="LXC2939"/>
      <c r="LXD2939"/>
      <c r="LXE2939"/>
      <c r="LXF2939"/>
      <c r="LXG2939"/>
      <c r="LXH2939"/>
      <c r="LXI2939"/>
      <c r="LXJ2939"/>
      <c r="LXK2939"/>
      <c r="LXL2939"/>
      <c r="LXM2939"/>
      <c r="LXN2939"/>
      <c r="LXO2939"/>
      <c r="LXP2939"/>
      <c r="LXQ2939"/>
      <c r="LXR2939"/>
      <c r="LXS2939"/>
      <c r="LXT2939"/>
      <c r="LXU2939"/>
      <c r="LXV2939"/>
      <c r="LXW2939"/>
      <c r="LXX2939"/>
      <c r="LXY2939"/>
      <c r="LXZ2939"/>
      <c r="LYA2939"/>
      <c r="LYB2939"/>
      <c r="LYC2939"/>
      <c r="LYD2939"/>
      <c r="LYE2939"/>
      <c r="LYF2939"/>
      <c r="LYG2939"/>
      <c r="LYH2939"/>
      <c r="LYI2939"/>
      <c r="LYJ2939"/>
      <c r="LYK2939"/>
      <c r="LYL2939"/>
      <c r="LYM2939"/>
      <c r="LYN2939"/>
      <c r="LYO2939"/>
      <c r="LYP2939"/>
      <c r="LYQ2939"/>
      <c r="LYR2939"/>
      <c r="LYS2939"/>
      <c r="LYT2939"/>
      <c r="LYU2939"/>
      <c r="LYV2939"/>
      <c r="LYW2939"/>
      <c r="LYX2939"/>
      <c r="LYY2939"/>
      <c r="LYZ2939"/>
      <c r="LZA2939"/>
      <c r="LZB2939"/>
      <c r="LZC2939"/>
      <c r="LZD2939"/>
      <c r="LZE2939"/>
      <c r="LZF2939"/>
      <c r="LZG2939"/>
      <c r="LZH2939"/>
      <c r="LZI2939"/>
      <c r="LZJ2939"/>
      <c r="LZK2939"/>
      <c r="LZL2939"/>
      <c r="LZM2939"/>
      <c r="LZN2939"/>
      <c r="LZO2939"/>
      <c r="LZP2939"/>
      <c r="LZQ2939"/>
      <c r="LZR2939"/>
      <c r="LZS2939"/>
      <c r="LZT2939"/>
      <c r="LZU2939"/>
      <c r="LZV2939"/>
      <c r="LZW2939"/>
      <c r="LZX2939"/>
      <c r="LZY2939"/>
      <c r="LZZ2939"/>
      <c r="MAA2939"/>
      <c r="MAB2939"/>
      <c r="MAC2939"/>
      <c r="MAD2939"/>
      <c r="MAE2939"/>
      <c r="MAF2939"/>
      <c r="MAG2939"/>
      <c r="MAH2939"/>
      <c r="MAI2939"/>
      <c r="MAJ2939"/>
      <c r="MAK2939"/>
      <c r="MAL2939"/>
      <c r="MAM2939"/>
      <c r="MAN2939"/>
      <c r="MAO2939"/>
      <c r="MAP2939"/>
      <c r="MAQ2939"/>
      <c r="MAR2939"/>
      <c r="MAS2939"/>
      <c r="MAT2939"/>
      <c r="MAU2939"/>
      <c r="MAV2939"/>
      <c r="MAW2939"/>
      <c r="MAX2939"/>
      <c r="MAY2939"/>
      <c r="MAZ2939"/>
      <c r="MBA2939"/>
      <c r="MBB2939"/>
      <c r="MBC2939"/>
      <c r="MBD2939"/>
      <c r="MBE2939"/>
      <c r="MBF2939"/>
      <c r="MBG2939"/>
      <c r="MBH2939"/>
      <c r="MBI2939"/>
      <c r="MBJ2939"/>
      <c r="MBK2939"/>
      <c r="MBL2939"/>
      <c r="MBM2939"/>
      <c r="MBN2939"/>
      <c r="MBO2939"/>
      <c r="MBP2939"/>
      <c r="MBQ2939"/>
      <c r="MBR2939"/>
      <c r="MBS2939"/>
      <c r="MBT2939"/>
      <c r="MBU2939"/>
      <c r="MBV2939"/>
      <c r="MBW2939"/>
      <c r="MBX2939"/>
      <c r="MBY2939"/>
      <c r="MBZ2939"/>
      <c r="MCA2939"/>
      <c r="MCB2939"/>
      <c r="MCC2939"/>
      <c r="MCD2939"/>
      <c r="MCE2939"/>
      <c r="MCF2939"/>
      <c r="MCG2939"/>
      <c r="MCH2939"/>
      <c r="MCI2939"/>
      <c r="MCJ2939"/>
      <c r="MCK2939"/>
      <c r="MCL2939"/>
      <c r="MCM2939"/>
      <c r="MCN2939"/>
      <c r="MCO2939"/>
      <c r="MCP2939"/>
      <c r="MCQ2939"/>
      <c r="MCR2939"/>
      <c r="MCS2939"/>
      <c r="MCT2939"/>
      <c r="MCU2939"/>
      <c r="MCV2939"/>
      <c r="MCW2939"/>
      <c r="MCX2939"/>
      <c r="MCY2939"/>
      <c r="MCZ2939"/>
      <c r="MDA2939"/>
      <c r="MDB2939"/>
      <c r="MDC2939"/>
      <c r="MDD2939"/>
      <c r="MDE2939"/>
      <c r="MDF2939"/>
      <c r="MDG2939"/>
      <c r="MDH2939"/>
      <c r="MDI2939"/>
      <c r="MDJ2939"/>
      <c r="MDK2939"/>
      <c r="MDL2939"/>
      <c r="MDM2939"/>
      <c r="MDN2939"/>
      <c r="MDO2939"/>
      <c r="MDP2939"/>
      <c r="MDQ2939"/>
      <c r="MDR2939"/>
      <c r="MDS2939"/>
      <c r="MDT2939"/>
      <c r="MDU2939"/>
      <c r="MDV2939"/>
      <c r="MDW2939"/>
      <c r="MDX2939"/>
      <c r="MDY2939"/>
      <c r="MDZ2939"/>
      <c r="MEA2939"/>
      <c r="MEB2939"/>
      <c r="MEC2939"/>
      <c r="MED2939"/>
      <c r="MEE2939"/>
      <c r="MEF2939"/>
      <c r="MEG2939"/>
      <c r="MEH2939"/>
      <c r="MEI2939"/>
      <c r="MEJ2939"/>
      <c r="MEK2939"/>
      <c r="MEL2939"/>
      <c r="MEM2939"/>
      <c r="MEN2939"/>
      <c r="MEO2939"/>
      <c r="MEP2939"/>
      <c r="MEQ2939"/>
      <c r="MER2939"/>
      <c r="MES2939"/>
      <c r="MET2939"/>
      <c r="MEU2939"/>
      <c r="MEV2939"/>
      <c r="MEW2939"/>
      <c r="MEX2939"/>
      <c r="MEY2939"/>
      <c r="MEZ2939"/>
      <c r="MFA2939"/>
      <c r="MFB2939"/>
      <c r="MFC2939"/>
      <c r="MFD2939"/>
      <c r="MFE2939"/>
      <c r="MFF2939"/>
      <c r="MFG2939"/>
      <c r="MFH2939"/>
      <c r="MFI2939"/>
      <c r="MFJ2939"/>
      <c r="MFK2939"/>
      <c r="MFL2939"/>
      <c r="MFM2939"/>
      <c r="MFN2939"/>
      <c r="MFO2939"/>
      <c r="MFP2939"/>
      <c r="MFQ2939"/>
      <c r="MFR2939"/>
      <c r="MFS2939"/>
      <c r="MFT2939"/>
      <c r="MFU2939"/>
      <c r="MFV2939"/>
      <c r="MFW2939"/>
      <c r="MFX2939"/>
      <c r="MFY2939"/>
      <c r="MFZ2939"/>
      <c r="MGA2939"/>
      <c r="MGB2939"/>
      <c r="MGC2939"/>
      <c r="MGD2939"/>
      <c r="MGE2939"/>
      <c r="MGF2939"/>
      <c r="MGG2939"/>
      <c r="MGH2939"/>
      <c r="MGI2939"/>
      <c r="MGJ2939"/>
      <c r="MGK2939"/>
      <c r="MGL2939"/>
      <c r="MGM2939"/>
      <c r="MGN2939"/>
      <c r="MGO2939"/>
      <c r="MGP2939"/>
      <c r="MGQ2939"/>
      <c r="MGR2939"/>
      <c r="MGS2939"/>
      <c r="MGT2939"/>
      <c r="MGU2939"/>
      <c r="MGV2939"/>
      <c r="MGW2939"/>
      <c r="MGX2939"/>
      <c r="MGY2939"/>
      <c r="MGZ2939"/>
      <c r="MHA2939"/>
      <c r="MHB2939"/>
      <c r="MHC2939"/>
      <c r="MHD2939"/>
      <c r="MHE2939"/>
      <c r="MHF2939"/>
      <c r="MHG2939"/>
      <c r="MHH2939"/>
      <c r="MHI2939"/>
      <c r="MHJ2939"/>
      <c r="MHK2939"/>
      <c r="MHL2939"/>
      <c r="MHM2939"/>
      <c r="MHN2939"/>
      <c r="MHO2939"/>
      <c r="MHP2939"/>
      <c r="MHQ2939"/>
      <c r="MHR2939"/>
      <c r="MHS2939"/>
      <c r="MHT2939"/>
      <c r="MHU2939"/>
      <c r="MHV2939"/>
      <c r="MHW2939"/>
      <c r="MHX2939"/>
      <c r="MHY2939"/>
      <c r="MHZ2939"/>
      <c r="MIA2939"/>
      <c r="MIB2939"/>
      <c r="MIC2939"/>
      <c r="MID2939"/>
      <c r="MIE2939"/>
      <c r="MIF2939"/>
      <c r="MIG2939"/>
      <c r="MIH2939"/>
      <c r="MII2939"/>
      <c r="MIJ2939"/>
      <c r="MIK2939"/>
      <c r="MIL2939"/>
      <c r="MIM2939"/>
      <c r="MIN2939"/>
      <c r="MIO2939"/>
      <c r="MIP2939"/>
      <c r="MIQ2939"/>
      <c r="MIR2939"/>
      <c r="MIS2939"/>
      <c r="MIT2939"/>
      <c r="MIU2939"/>
      <c r="MIV2939"/>
      <c r="MIW2939"/>
      <c r="MIX2939"/>
      <c r="MIY2939"/>
      <c r="MIZ2939"/>
      <c r="MJA2939"/>
      <c r="MJB2939"/>
      <c r="MJC2939"/>
      <c r="MJD2939"/>
      <c r="MJE2939"/>
      <c r="MJF2939"/>
      <c r="MJG2939"/>
      <c r="MJH2939"/>
      <c r="MJI2939"/>
      <c r="MJJ2939"/>
      <c r="MJK2939"/>
      <c r="MJL2939"/>
      <c r="MJM2939"/>
      <c r="MJN2939"/>
      <c r="MJO2939"/>
      <c r="MJP2939"/>
      <c r="MJQ2939"/>
      <c r="MJR2939"/>
      <c r="MJS2939"/>
      <c r="MJT2939"/>
      <c r="MJU2939"/>
      <c r="MJV2939"/>
      <c r="MJW2939"/>
      <c r="MJX2939"/>
      <c r="MJY2939"/>
      <c r="MJZ2939"/>
      <c r="MKA2939"/>
      <c r="MKB2939"/>
      <c r="MKC2939"/>
      <c r="MKD2939"/>
      <c r="MKE2939"/>
      <c r="MKF2939"/>
      <c r="MKG2939"/>
      <c r="MKH2939"/>
      <c r="MKI2939"/>
      <c r="MKJ2939"/>
      <c r="MKK2939"/>
      <c r="MKL2939"/>
      <c r="MKM2939"/>
      <c r="MKN2939"/>
      <c r="MKO2939"/>
      <c r="MKP2939"/>
      <c r="MKQ2939"/>
      <c r="MKR2939"/>
      <c r="MKS2939"/>
      <c r="MKT2939"/>
      <c r="MKU2939"/>
      <c r="MKV2939"/>
      <c r="MKW2939"/>
      <c r="MKX2939"/>
      <c r="MKY2939"/>
      <c r="MKZ2939"/>
      <c r="MLA2939"/>
      <c r="MLB2939"/>
      <c r="MLC2939"/>
      <c r="MLD2939"/>
      <c r="MLE2939"/>
      <c r="MLF2939"/>
      <c r="MLG2939"/>
      <c r="MLH2939"/>
      <c r="MLI2939"/>
      <c r="MLJ2939"/>
      <c r="MLK2939"/>
      <c r="MLL2939"/>
      <c r="MLM2939"/>
      <c r="MLN2939"/>
      <c r="MLO2939"/>
      <c r="MLP2939"/>
      <c r="MLQ2939"/>
      <c r="MLR2939"/>
      <c r="MLS2939"/>
      <c r="MLT2939"/>
      <c r="MLU2939"/>
      <c r="MLV2939"/>
      <c r="MLW2939"/>
      <c r="MLX2939"/>
      <c r="MLY2939"/>
      <c r="MLZ2939"/>
      <c r="MMA2939"/>
      <c r="MMB2939"/>
      <c r="MMC2939"/>
      <c r="MMD2939"/>
      <c r="MME2939"/>
      <c r="MMF2939"/>
      <c r="MMG2939"/>
      <c r="MMH2939"/>
      <c r="MMI2939"/>
      <c r="MMJ2939"/>
      <c r="MMK2939"/>
      <c r="MML2939"/>
      <c r="MMM2939"/>
      <c r="MMN2939"/>
      <c r="MMO2939"/>
      <c r="MMP2939"/>
      <c r="MMQ2939"/>
      <c r="MMR2939"/>
      <c r="MMS2939"/>
      <c r="MMT2939"/>
      <c r="MMU2939"/>
      <c r="MMV2939"/>
      <c r="MMW2939"/>
      <c r="MMX2939"/>
      <c r="MMY2939"/>
      <c r="MMZ2939"/>
      <c r="MNA2939"/>
      <c r="MNB2939"/>
      <c r="MNC2939"/>
      <c r="MND2939"/>
      <c r="MNE2939"/>
      <c r="MNF2939"/>
      <c r="MNG2939"/>
      <c r="MNH2939"/>
      <c r="MNI2939"/>
      <c r="MNJ2939"/>
      <c r="MNK2939"/>
      <c r="MNL2939"/>
      <c r="MNM2939"/>
      <c r="MNN2939"/>
      <c r="MNO2939"/>
      <c r="MNP2939"/>
      <c r="MNQ2939"/>
      <c r="MNR2939"/>
      <c r="MNS2939"/>
      <c r="MNT2939"/>
      <c r="MNU2939"/>
      <c r="MNV2939"/>
      <c r="MNW2939"/>
      <c r="MNX2939"/>
      <c r="MNY2939"/>
      <c r="MNZ2939"/>
      <c r="MOA2939"/>
      <c r="MOB2939"/>
      <c r="MOC2939"/>
      <c r="MOD2939"/>
      <c r="MOE2939"/>
      <c r="MOF2939"/>
      <c r="MOG2939"/>
      <c r="MOH2939"/>
      <c r="MOI2939"/>
      <c r="MOJ2939"/>
      <c r="MOK2939"/>
      <c r="MOL2939"/>
      <c r="MOM2939"/>
      <c r="MON2939"/>
      <c r="MOO2939"/>
      <c r="MOP2939"/>
      <c r="MOQ2939"/>
      <c r="MOR2939"/>
      <c r="MOS2939"/>
      <c r="MOT2939"/>
      <c r="MOU2939"/>
      <c r="MOV2939"/>
      <c r="MOW2939"/>
      <c r="MOX2939"/>
      <c r="MOY2939"/>
      <c r="MOZ2939"/>
      <c r="MPA2939"/>
      <c r="MPB2939"/>
      <c r="MPC2939"/>
      <c r="MPD2939"/>
      <c r="MPE2939"/>
      <c r="MPF2939"/>
      <c r="MPG2939"/>
      <c r="MPH2939"/>
      <c r="MPI2939"/>
      <c r="MPJ2939"/>
      <c r="MPK2939"/>
      <c r="MPL2939"/>
      <c r="MPM2939"/>
      <c r="MPN2939"/>
      <c r="MPO2939"/>
      <c r="MPP2939"/>
      <c r="MPQ2939"/>
      <c r="MPR2939"/>
      <c r="MPS2939"/>
      <c r="MPT2939"/>
      <c r="MPU2939"/>
      <c r="MPV2939"/>
      <c r="MPW2939"/>
      <c r="MPX2939"/>
      <c r="MPY2939"/>
      <c r="MPZ2939"/>
      <c r="MQA2939"/>
      <c r="MQB2939"/>
      <c r="MQC2939"/>
      <c r="MQD2939"/>
      <c r="MQE2939"/>
      <c r="MQF2939"/>
      <c r="MQG2939"/>
      <c r="MQH2939"/>
      <c r="MQI2939"/>
      <c r="MQJ2939"/>
      <c r="MQK2939"/>
      <c r="MQL2939"/>
      <c r="MQM2939"/>
      <c r="MQN2939"/>
      <c r="MQO2939"/>
      <c r="MQP2939"/>
      <c r="MQQ2939"/>
      <c r="MQR2939"/>
      <c r="MQS2939"/>
      <c r="MQT2939"/>
      <c r="MQU2939"/>
      <c r="MQV2939"/>
      <c r="MQW2939"/>
      <c r="MQX2939"/>
      <c r="MQY2939"/>
      <c r="MQZ2939"/>
      <c r="MRA2939"/>
      <c r="MRB2939"/>
      <c r="MRC2939"/>
      <c r="MRD2939"/>
      <c r="MRE2939"/>
      <c r="MRF2939"/>
      <c r="MRG2939"/>
      <c r="MRH2939"/>
      <c r="MRI2939"/>
      <c r="MRJ2939"/>
      <c r="MRK2939"/>
      <c r="MRL2939"/>
      <c r="MRM2939"/>
      <c r="MRN2939"/>
      <c r="MRO2939"/>
      <c r="MRP2939"/>
      <c r="MRQ2939"/>
      <c r="MRR2939"/>
      <c r="MRS2939"/>
      <c r="MRT2939"/>
      <c r="MRU2939"/>
      <c r="MRV2939"/>
      <c r="MRW2939"/>
      <c r="MRX2939"/>
      <c r="MRY2939"/>
      <c r="MRZ2939"/>
      <c r="MSA2939"/>
      <c r="MSB2939"/>
      <c r="MSC2939"/>
      <c r="MSD2939"/>
      <c r="MSE2939"/>
      <c r="MSF2939"/>
      <c r="MSG2939"/>
      <c r="MSH2939"/>
      <c r="MSI2939"/>
      <c r="MSJ2939"/>
      <c r="MSK2939"/>
      <c r="MSL2939"/>
      <c r="MSM2939"/>
      <c r="MSN2939"/>
      <c r="MSO2939"/>
      <c r="MSP2939"/>
      <c r="MSQ2939"/>
      <c r="MSR2939"/>
      <c r="MSS2939"/>
      <c r="MST2939"/>
      <c r="MSU2939"/>
      <c r="MSV2939"/>
      <c r="MSW2939"/>
      <c r="MSX2939"/>
      <c r="MSY2939"/>
      <c r="MSZ2939"/>
      <c r="MTA2939"/>
      <c r="MTB2939"/>
      <c r="MTC2939"/>
      <c r="MTD2939"/>
      <c r="MTE2939"/>
      <c r="MTF2939"/>
      <c r="MTG2939"/>
      <c r="MTH2939"/>
      <c r="MTI2939"/>
      <c r="MTJ2939"/>
      <c r="MTK2939"/>
      <c r="MTL2939"/>
      <c r="MTM2939"/>
      <c r="MTN2939"/>
      <c r="MTO2939"/>
      <c r="MTP2939"/>
      <c r="MTQ2939"/>
      <c r="MTR2939"/>
      <c r="MTS2939"/>
      <c r="MTT2939"/>
      <c r="MTU2939"/>
      <c r="MTV2939"/>
      <c r="MTW2939"/>
      <c r="MTX2939"/>
      <c r="MTY2939"/>
      <c r="MTZ2939"/>
      <c r="MUA2939"/>
      <c r="MUB2939"/>
      <c r="MUC2939"/>
      <c r="MUD2939"/>
      <c r="MUE2939"/>
      <c r="MUF2939"/>
      <c r="MUG2939"/>
      <c r="MUH2939"/>
      <c r="MUI2939"/>
      <c r="MUJ2939"/>
      <c r="MUK2939"/>
      <c r="MUL2939"/>
      <c r="MUM2939"/>
      <c r="MUN2939"/>
      <c r="MUO2939"/>
      <c r="MUP2939"/>
      <c r="MUQ2939"/>
      <c r="MUR2939"/>
      <c r="MUS2939"/>
      <c r="MUT2939"/>
      <c r="MUU2939"/>
      <c r="MUV2939"/>
      <c r="MUW2939"/>
      <c r="MUX2939"/>
      <c r="MUY2939"/>
      <c r="MUZ2939"/>
      <c r="MVA2939"/>
      <c r="MVB2939"/>
      <c r="MVC2939"/>
      <c r="MVD2939"/>
      <c r="MVE2939"/>
      <c r="MVF2939"/>
      <c r="MVG2939"/>
      <c r="MVH2939"/>
      <c r="MVI2939"/>
      <c r="MVJ2939"/>
      <c r="MVK2939"/>
      <c r="MVL2939"/>
      <c r="MVM2939"/>
      <c r="MVN2939"/>
      <c r="MVO2939"/>
      <c r="MVP2939"/>
      <c r="MVQ2939"/>
      <c r="MVR2939"/>
      <c r="MVS2939"/>
      <c r="MVT2939"/>
      <c r="MVU2939"/>
      <c r="MVV2939"/>
      <c r="MVW2939"/>
      <c r="MVX2939"/>
      <c r="MVY2939"/>
      <c r="MVZ2939"/>
      <c r="MWA2939"/>
      <c r="MWB2939"/>
      <c r="MWC2939"/>
      <c r="MWD2939"/>
      <c r="MWE2939"/>
      <c r="MWF2939"/>
      <c r="MWG2939"/>
      <c r="MWH2939"/>
      <c r="MWI2939"/>
      <c r="MWJ2939"/>
      <c r="MWK2939"/>
      <c r="MWL2939"/>
      <c r="MWM2939"/>
      <c r="MWN2939"/>
      <c r="MWO2939"/>
      <c r="MWP2939"/>
      <c r="MWQ2939"/>
      <c r="MWR2939"/>
      <c r="MWS2939"/>
      <c r="MWT2939"/>
      <c r="MWU2939"/>
      <c r="MWV2939"/>
      <c r="MWW2939"/>
      <c r="MWX2939"/>
      <c r="MWY2939"/>
      <c r="MWZ2939"/>
      <c r="MXA2939"/>
      <c r="MXB2939"/>
      <c r="MXC2939"/>
      <c r="MXD2939"/>
      <c r="MXE2939"/>
      <c r="MXF2939"/>
      <c r="MXG2939"/>
      <c r="MXH2939"/>
      <c r="MXI2939"/>
      <c r="MXJ2939"/>
      <c r="MXK2939"/>
      <c r="MXL2939"/>
      <c r="MXM2939"/>
      <c r="MXN2939"/>
      <c r="MXO2939"/>
      <c r="MXP2939"/>
      <c r="MXQ2939"/>
      <c r="MXR2939"/>
      <c r="MXS2939"/>
      <c r="MXT2939"/>
      <c r="MXU2939"/>
      <c r="MXV2939"/>
      <c r="MXW2939"/>
      <c r="MXX2939"/>
      <c r="MXY2939"/>
      <c r="MXZ2939"/>
      <c r="MYA2939"/>
      <c r="MYB2939"/>
      <c r="MYC2939"/>
      <c r="MYD2939"/>
      <c r="MYE2939"/>
      <c r="MYF2939"/>
      <c r="MYG2939"/>
      <c r="MYH2939"/>
      <c r="MYI2939"/>
      <c r="MYJ2939"/>
      <c r="MYK2939"/>
      <c r="MYL2939"/>
      <c r="MYM2939"/>
      <c r="MYN2939"/>
      <c r="MYO2939"/>
      <c r="MYP2939"/>
      <c r="MYQ2939"/>
      <c r="MYR2939"/>
      <c r="MYS2939"/>
      <c r="MYT2939"/>
      <c r="MYU2939"/>
      <c r="MYV2939"/>
      <c r="MYW2939"/>
      <c r="MYX2939"/>
      <c r="MYY2939"/>
      <c r="MYZ2939"/>
      <c r="MZA2939"/>
      <c r="MZB2939"/>
      <c r="MZC2939"/>
      <c r="MZD2939"/>
      <c r="MZE2939"/>
      <c r="MZF2939"/>
      <c r="MZG2939"/>
      <c r="MZH2939"/>
      <c r="MZI2939"/>
      <c r="MZJ2939"/>
      <c r="MZK2939"/>
      <c r="MZL2939"/>
      <c r="MZM2939"/>
      <c r="MZN2939"/>
      <c r="MZO2939"/>
      <c r="MZP2939"/>
      <c r="MZQ2939"/>
      <c r="MZR2939"/>
      <c r="MZS2939"/>
      <c r="MZT2939"/>
      <c r="MZU2939"/>
      <c r="MZV2939"/>
      <c r="MZW2939"/>
      <c r="MZX2939"/>
      <c r="MZY2939"/>
      <c r="MZZ2939"/>
      <c r="NAA2939"/>
      <c r="NAB2939"/>
      <c r="NAC2939"/>
      <c r="NAD2939"/>
      <c r="NAE2939"/>
      <c r="NAF2939"/>
      <c r="NAG2939"/>
      <c r="NAH2939"/>
      <c r="NAI2939"/>
      <c r="NAJ2939"/>
      <c r="NAK2939"/>
      <c r="NAL2939"/>
      <c r="NAM2939"/>
      <c r="NAN2939"/>
      <c r="NAO2939"/>
      <c r="NAP2939"/>
      <c r="NAQ2939"/>
      <c r="NAR2939"/>
      <c r="NAS2939"/>
      <c r="NAT2939"/>
      <c r="NAU2939"/>
      <c r="NAV2939"/>
      <c r="NAW2939"/>
      <c r="NAX2939"/>
      <c r="NAY2939"/>
      <c r="NAZ2939"/>
      <c r="NBA2939"/>
      <c r="NBB2939"/>
      <c r="NBC2939"/>
      <c r="NBD2939"/>
      <c r="NBE2939"/>
      <c r="NBF2939"/>
      <c r="NBG2939"/>
      <c r="NBH2939"/>
      <c r="NBI2939"/>
      <c r="NBJ2939"/>
      <c r="NBK2939"/>
      <c r="NBL2939"/>
      <c r="NBM2939"/>
      <c r="NBN2939"/>
      <c r="NBO2939"/>
      <c r="NBP2939"/>
      <c r="NBQ2939"/>
      <c r="NBR2939"/>
      <c r="NBS2939"/>
      <c r="NBT2939"/>
      <c r="NBU2939"/>
      <c r="NBV2939"/>
      <c r="NBW2939"/>
      <c r="NBX2939"/>
      <c r="NBY2939"/>
      <c r="NBZ2939"/>
      <c r="NCA2939"/>
      <c r="NCB2939"/>
      <c r="NCC2939"/>
      <c r="NCD2939"/>
      <c r="NCE2939"/>
      <c r="NCF2939"/>
      <c r="NCG2939"/>
      <c r="NCH2939"/>
      <c r="NCI2939"/>
      <c r="NCJ2939"/>
      <c r="NCK2939"/>
      <c r="NCL2939"/>
      <c r="NCM2939"/>
      <c r="NCN2939"/>
      <c r="NCO2939"/>
      <c r="NCP2939"/>
      <c r="NCQ2939"/>
      <c r="NCR2939"/>
      <c r="NCS2939"/>
      <c r="NCT2939"/>
      <c r="NCU2939"/>
      <c r="NCV2939"/>
      <c r="NCW2939"/>
      <c r="NCX2939"/>
      <c r="NCY2939"/>
      <c r="NCZ2939"/>
      <c r="NDA2939"/>
      <c r="NDB2939"/>
      <c r="NDC2939"/>
      <c r="NDD2939"/>
      <c r="NDE2939"/>
      <c r="NDF2939"/>
      <c r="NDG2939"/>
      <c r="NDH2939"/>
      <c r="NDI2939"/>
      <c r="NDJ2939"/>
      <c r="NDK2939"/>
      <c r="NDL2939"/>
      <c r="NDM2939"/>
      <c r="NDN2939"/>
      <c r="NDO2939"/>
      <c r="NDP2939"/>
      <c r="NDQ2939"/>
      <c r="NDR2939"/>
      <c r="NDS2939"/>
      <c r="NDT2939"/>
      <c r="NDU2939"/>
      <c r="NDV2939"/>
      <c r="NDW2939"/>
      <c r="NDX2939"/>
      <c r="NDY2939"/>
      <c r="NDZ2939"/>
      <c r="NEA2939"/>
      <c r="NEB2939"/>
      <c r="NEC2939"/>
      <c r="NED2939"/>
      <c r="NEE2939"/>
      <c r="NEF2939"/>
      <c r="NEG2939"/>
      <c r="NEH2939"/>
      <c r="NEI2939"/>
      <c r="NEJ2939"/>
      <c r="NEK2939"/>
      <c r="NEL2939"/>
      <c r="NEM2939"/>
      <c r="NEN2939"/>
      <c r="NEO2939"/>
      <c r="NEP2939"/>
      <c r="NEQ2939"/>
      <c r="NER2939"/>
      <c r="NES2939"/>
      <c r="NET2939"/>
      <c r="NEU2939"/>
      <c r="NEV2939"/>
      <c r="NEW2939"/>
      <c r="NEX2939"/>
      <c r="NEY2939"/>
      <c r="NEZ2939"/>
      <c r="NFA2939"/>
      <c r="NFB2939"/>
      <c r="NFC2939"/>
      <c r="NFD2939"/>
      <c r="NFE2939"/>
      <c r="NFF2939"/>
      <c r="NFG2939"/>
      <c r="NFH2939"/>
      <c r="NFI2939"/>
      <c r="NFJ2939"/>
      <c r="NFK2939"/>
      <c r="NFL2939"/>
      <c r="NFM2939"/>
      <c r="NFN2939"/>
      <c r="NFO2939"/>
      <c r="NFP2939"/>
      <c r="NFQ2939"/>
      <c r="NFR2939"/>
      <c r="NFS2939"/>
      <c r="NFT2939"/>
      <c r="NFU2939"/>
      <c r="NFV2939"/>
      <c r="NFW2939"/>
      <c r="NFX2939"/>
      <c r="NFY2939"/>
      <c r="NFZ2939"/>
      <c r="NGA2939"/>
      <c r="NGB2939"/>
      <c r="NGC2939"/>
      <c r="NGD2939"/>
      <c r="NGE2939"/>
      <c r="NGF2939"/>
      <c r="NGG2939"/>
      <c r="NGH2939"/>
      <c r="NGI2939"/>
      <c r="NGJ2939"/>
      <c r="NGK2939"/>
      <c r="NGL2939"/>
      <c r="NGM2939"/>
      <c r="NGN2939"/>
      <c r="NGO2939"/>
      <c r="NGP2939"/>
      <c r="NGQ2939"/>
      <c r="NGR2939"/>
      <c r="NGS2939"/>
      <c r="NGT2939"/>
      <c r="NGU2939"/>
      <c r="NGV2939"/>
      <c r="NGW2939"/>
      <c r="NGX2939"/>
      <c r="NGY2939"/>
      <c r="NGZ2939"/>
      <c r="NHA2939"/>
      <c r="NHB2939"/>
      <c r="NHC2939"/>
      <c r="NHD2939"/>
      <c r="NHE2939"/>
      <c r="NHF2939"/>
      <c r="NHG2939"/>
      <c r="NHH2939"/>
      <c r="NHI2939"/>
      <c r="NHJ2939"/>
      <c r="NHK2939"/>
      <c r="NHL2939"/>
      <c r="NHM2939"/>
      <c r="NHN2939"/>
      <c r="NHO2939"/>
      <c r="NHP2939"/>
      <c r="NHQ2939"/>
      <c r="NHR2939"/>
      <c r="NHS2939"/>
      <c r="NHT2939"/>
      <c r="NHU2939"/>
      <c r="NHV2939"/>
      <c r="NHW2939"/>
      <c r="NHX2939"/>
      <c r="NHY2939"/>
      <c r="NHZ2939"/>
      <c r="NIA2939"/>
      <c r="NIB2939"/>
      <c r="NIC2939"/>
      <c r="NID2939"/>
      <c r="NIE2939"/>
      <c r="NIF2939"/>
      <c r="NIG2939"/>
      <c r="NIH2939"/>
      <c r="NII2939"/>
      <c r="NIJ2939"/>
      <c r="NIK2939"/>
      <c r="NIL2939"/>
      <c r="NIM2939"/>
      <c r="NIN2939"/>
      <c r="NIO2939"/>
      <c r="NIP2939"/>
      <c r="NIQ2939"/>
      <c r="NIR2939"/>
      <c r="NIS2939"/>
      <c r="NIT2939"/>
      <c r="NIU2939"/>
      <c r="NIV2939"/>
      <c r="NIW2939"/>
      <c r="NIX2939"/>
      <c r="NIY2939"/>
      <c r="NIZ2939"/>
      <c r="NJA2939"/>
      <c r="NJB2939"/>
      <c r="NJC2939"/>
      <c r="NJD2939"/>
      <c r="NJE2939"/>
      <c r="NJF2939"/>
      <c r="NJG2939"/>
      <c r="NJH2939"/>
      <c r="NJI2939"/>
      <c r="NJJ2939"/>
      <c r="NJK2939"/>
      <c r="NJL2939"/>
      <c r="NJM2939"/>
      <c r="NJN2939"/>
      <c r="NJO2939"/>
      <c r="NJP2939"/>
      <c r="NJQ2939"/>
      <c r="NJR2939"/>
      <c r="NJS2939"/>
      <c r="NJT2939"/>
      <c r="NJU2939"/>
      <c r="NJV2939"/>
      <c r="NJW2939"/>
      <c r="NJX2939"/>
      <c r="NJY2939"/>
      <c r="NJZ2939"/>
      <c r="NKA2939"/>
      <c r="NKB2939"/>
      <c r="NKC2939"/>
      <c r="NKD2939"/>
      <c r="NKE2939"/>
      <c r="NKF2939"/>
      <c r="NKG2939"/>
      <c r="NKH2939"/>
      <c r="NKI2939"/>
      <c r="NKJ2939"/>
      <c r="NKK2939"/>
      <c r="NKL2939"/>
      <c r="NKM2939"/>
      <c r="NKN2939"/>
      <c r="NKO2939"/>
      <c r="NKP2939"/>
      <c r="NKQ2939"/>
      <c r="NKR2939"/>
      <c r="NKS2939"/>
      <c r="NKT2939"/>
      <c r="NKU2939"/>
      <c r="NKV2939"/>
      <c r="NKW2939"/>
      <c r="NKX2939"/>
      <c r="NKY2939"/>
      <c r="NKZ2939"/>
      <c r="NLA2939"/>
      <c r="NLB2939"/>
      <c r="NLC2939"/>
      <c r="NLD2939"/>
      <c r="NLE2939"/>
      <c r="NLF2939"/>
      <c r="NLG2939"/>
      <c r="NLH2939"/>
      <c r="NLI2939"/>
      <c r="NLJ2939"/>
      <c r="NLK2939"/>
      <c r="NLL2939"/>
      <c r="NLM2939"/>
      <c r="NLN2939"/>
      <c r="NLO2939"/>
      <c r="NLP2939"/>
      <c r="NLQ2939"/>
      <c r="NLR2939"/>
      <c r="NLS2939"/>
      <c r="NLT2939"/>
      <c r="NLU2939"/>
      <c r="NLV2939"/>
      <c r="NLW2939"/>
      <c r="NLX2939"/>
      <c r="NLY2939"/>
      <c r="NLZ2939"/>
      <c r="NMA2939"/>
      <c r="NMB2939"/>
      <c r="NMC2939"/>
      <c r="NMD2939"/>
      <c r="NME2939"/>
      <c r="NMF2939"/>
      <c r="NMG2939"/>
      <c r="NMH2939"/>
      <c r="NMI2939"/>
      <c r="NMJ2939"/>
      <c r="NMK2939"/>
      <c r="NML2939"/>
      <c r="NMM2939"/>
      <c r="NMN2939"/>
      <c r="NMO2939"/>
      <c r="NMP2939"/>
      <c r="NMQ2939"/>
      <c r="NMR2939"/>
      <c r="NMS2939"/>
      <c r="NMT2939"/>
      <c r="NMU2939"/>
      <c r="NMV2939"/>
      <c r="NMW2939"/>
      <c r="NMX2939"/>
      <c r="NMY2939"/>
      <c r="NMZ2939"/>
      <c r="NNA2939"/>
      <c r="NNB2939"/>
      <c r="NNC2939"/>
      <c r="NND2939"/>
      <c r="NNE2939"/>
      <c r="NNF2939"/>
      <c r="NNG2939"/>
      <c r="NNH2939"/>
      <c r="NNI2939"/>
      <c r="NNJ2939"/>
      <c r="NNK2939"/>
      <c r="NNL2939"/>
      <c r="NNM2939"/>
      <c r="NNN2939"/>
      <c r="NNO2939"/>
      <c r="NNP2939"/>
      <c r="NNQ2939"/>
      <c r="NNR2939"/>
      <c r="NNS2939"/>
      <c r="NNT2939"/>
      <c r="NNU2939"/>
      <c r="NNV2939"/>
      <c r="NNW2939"/>
      <c r="NNX2939"/>
      <c r="NNY2939"/>
      <c r="NNZ2939"/>
      <c r="NOA2939"/>
      <c r="NOB2939"/>
      <c r="NOC2939"/>
      <c r="NOD2939"/>
      <c r="NOE2939"/>
      <c r="NOF2939"/>
      <c r="NOG2939"/>
      <c r="NOH2939"/>
      <c r="NOI2939"/>
      <c r="NOJ2939"/>
      <c r="NOK2939"/>
      <c r="NOL2939"/>
      <c r="NOM2939"/>
      <c r="NON2939"/>
      <c r="NOO2939"/>
      <c r="NOP2939"/>
      <c r="NOQ2939"/>
      <c r="NOR2939"/>
      <c r="NOS2939"/>
      <c r="NOT2939"/>
      <c r="NOU2939"/>
      <c r="NOV2939"/>
      <c r="NOW2939"/>
      <c r="NOX2939"/>
      <c r="NOY2939"/>
      <c r="NOZ2939"/>
      <c r="NPA2939"/>
      <c r="NPB2939"/>
      <c r="NPC2939"/>
      <c r="NPD2939"/>
      <c r="NPE2939"/>
      <c r="NPF2939"/>
      <c r="NPG2939"/>
      <c r="NPH2939"/>
      <c r="NPI2939"/>
      <c r="NPJ2939"/>
      <c r="NPK2939"/>
      <c r="NPL2939"/>
      <c r="NPM2939"/>
      <c r="NPN2939"/>
      <c r="NPO2939"/>
      <c r="NPP2939"/>
      <c r="NPQ2939"/>
      <c r="NPR2939"/>
      <c r="NPS2939"/>
      <c r="NPT2939"/>
      <c r="NPU2939"/>
      <c r="NPV2939"/>
      <c r="NPW2939"/>
      <c r="NPX2939"/>
      <c r="NPY2939"/>
      <c r="NPZ2939"/>
      <c r="NQA2939"/>
      <c r="NQB2939"/>
      <c r="NQC2939"/>
      <c r="NQD2939"/>
      <c r="NQE2939"/>
      <c r="NQF2939"/>
      <c r="NQG2939"/>
      <c r="NQH2939"/>
      <c r="NQI2939"/>
      <c r="NQJ2939"/>
      <c r="NQK2939"/>
      <c r="NQL2939"/>
      <c r="NQM2939"/>
      <c r="NQN2939"/>
      <c r="NQO2939"/>
      <c r="NQP2939"/>
      <c r="NQQ2939"/>
      <c r="NQR2939"/>
      <c r="NQS2939"/>
      <c r="NQT2939"/>
      <c r="NQU2939"/>
      <c r="NQV2939"/>
      <c r="NQW2939"/>
      <c r="NQX2939"/>
      <c r="NQY2939"/>
      <c r="NQZ2939"/>
      <c r="NRA2939"/>
      <c r="NRB2939"/>
      <c r="NRC2939"/>
      <c r="NRD2939"/>
      <c r="NRE2939"/>
      <c r="NRF2939"/>
      <c r="NRG2939"/>
      <c r="NRH2939"/>
      <c r="NRI2939"/>
      <c r="NRJ2939"/>
      <c r="NRK2939"/>
      <c r="NRL2939"/>
      <c r="NRM2939"/>
      <c r="NRN2939"/>
      <c r="NRO2939"/>
      <c r="NRP2939"/>
      <c r="NRQ2939"/>
      <c r="NRR2939"/>
      <c r="NRS2939"/>
      <c r="NRT2939"/>
      <c r="NRU2939"/>
      <c r="NRV2939"/>
      <c r="NRW2939"/>
      <c r="NRX2939"/>
      <c r="NRY2939"/>
      <c r="NRZ2939"/>
      <c r="NSA2939"/>
      <c r="NSB2939"/>
      <c r="NSC2939"/>
      <c r="NSD2939"/>
      <c r="NSE2939"/>
      <c r="NSF2939"/>
      <c r="NSG2939"/>
      <c r="NSH2939"/>
      <c r="NSI2939"/>
      <c r="NSJ2939"/>
      <c r="NSK2939"/>
      <c r="NSL2939"/>
      <c r="NSM2939"/>
      <c r="NSN2939"/>
      <c r="NSO2939"/>
      <c r="NSP2939"/>
      <c r="NSQ2939"/>
      <c r="NSR2939"/>
      <c r="NSS2939"/>
      <c r="NST2939"/>
      <c r="NSU2939"/>
      <c r="NSV2939"/>
      <c r="NSW2939"/>
      <c r="NSX2939"/>
      <c r="NSY2939"/>
      <c r="NSZ2939"/>
      <c r="NTA2939"/>
      <c r="NTB2939"/>
      <c r="NTC2939"/>
      <c r="NTD2939"/>
      <c r="NTE2939"/>
      <c r="NTF2939"/>
      <c r="NTG2939"/>
      <c r="NTH2939"/>
      <c r="NTI2939"/>
      <c r="NTJ2939"/>
      <c r="NTK2939"/>
      <c r="NTL2939"/>
      <c r="NTM2939"/>
      <c r="NTN2939"/>
      <c r="NTO2939"/>
      <c r="NTP2939"/>
      <c r="NTQ2939"/>
      <c r="NTR2939"/>
      <c r="NTS2939"/>
      <c r="NTT2939"/>
      <c r="NTU2939"/>
      <c r="NTV2939"/>
      <c r="NTW2939"/>
      <c r="NTX2939"/>
      <c r="NTY2939"/>
      <c r="NTZ2939"/>
      <c r="NUA2939"/>
      <c r="NUB2939"/>
      <c r="NUC2939"/>
      <c r="NUD2939"/>
      <c r="NUE2939"/>
      <c r="NUF2939"/>
      <c r="NUG2939"/>
      <c r="NUH2939"/>
      <c r="NUI2939"/>
      <c r="NUJ2939"/>
      <c r="NUK2939"/>
      <c r="NUL2939"/>
      <c r="NUM2939"/>
      <c r="NUN2939"/>
      <c r="NUO2939"/>
      <c r="NUP2939"/>
      <c r="NUQ2939"/>
      <c r="NUR2939"/>
      <c r="NUS2939"/>
      <c r="NUT2939"/>
      <c r="NUU2939"/>
      <c r="NUV2939"/>
      <c r="NUW2939"/>
      <c r="NUX2939"/>
      <c r="NUY2939"/>
      <c r="NUZ2939"/>
      <c r="NVA2939"/>
      <c r="NVB2939"/>
      <c r="NVC2939"/>
      <c r="NVD2939"/>
      <c r="NVE2939"/>
      <c r="NVF2939"/>
      <c r="NVG2939"/>
      <c r="NVH2939"/>
      <c r="NVI2939"/>
      <c r="NVJ2939"/>
      <c r="NVK2939"/>
      <c r="NVL2939"/>
      <c r="NVM2939"/>
      <c r="NVN2939"/>
      <c r="NVO2939"/>
      <c r="NVP2939"/>
      <c r="NVQ2939"/>
      <c r="NVR2939"/>
      <c r="NVS2939"/>
      <c r="NVT2939"/>
      <c r="NVU2939"/>
      <c r="NVV2939"/>
      <c r="NVW2939"/>
      <c r="NVX2939"/>
      <c r="NVY2939"/>
      <c r="NVZ2939"/>
      <c r="NWA2939"/>
      <c r="NWB2939"/>
      <c r="NWC2939"/>
      <c r="NWD2939"/>
      <c r="NWE2939"/>
      <c r="NWF2939"/>
      <c r="NWG2939"/>
      <c r="NWH2939"/>
      <c r="NWI2939"/>
      <c r="NWJ2939"/>
      <c r="NWK2939"/>
      <c r="NWL2939"/>
      <c r="NWM2939"/>
      <c r="NWN2939"/>
      <c r="NWO2939"/>
      <c r="NWP2939"/>
      <c r="NWQ2939"/>
      <c r="NWR2939"/>
      <c r="NWS2939"/>
      <c r="NWT2939"/>
      <c r="NWU2939"/>
      <c r="NWV2939"/>
      <c r="NWW2939"/>
      <c r="NWX2939"/>
      <c r="NWY2939"/>
      <c r="NWZ2939"/>
      <c r="NXA2939"/>
      <c r="NXB2939"/>
      <c r="NXC2939"/>
      <c r="NXD2939"/>
      <c r="NXE2939"/>
      <c r="NXF2939"/>
      <c r="NXG2939"/>
      <c r="NXH2939"/>
      <c r="NXI2939"/>
      <c r="NXJ2939"/>
      <c r="NXK2939"/>
      <c r="NXL2939"/>
      <c r="NXM2939"/>
      <c r="NXN2939"/>
      <c r="NXO2939"/>
      <c r="NXP2939"/>
      <c r="NXQ2939"/>
      <c r="NXR2939"/>
      <c r="NXS2939"/>
      <c r="NXT2939"/>
      <c r="NXU2939"/>
      <c r="NXV2939"/>
      <c r="NXW2939"/>
      <c r="NXX2939"/>
      <c r="NXY2939"/>
      <c r="NXZ2939"/>
      <c r="NYA2939"/>
      <c r="NYB2939"/>
      <c r="NYC2939"/>
      <c r="NYD2939"/>
      <c r="NYE2939"/>
      <c r="NYF2939"/>
      <c r="NYG2939"/>
      <c r="NYH2939"/>
      <c r="NYI2939"/>
      <c r="NYJ2939"/>
      <c r="NYK2939"/>
      <c r="NYL2939"/>
      <c r="NYM2939"/>
      <c r="NYN2939"/>
      <c r="NYO2939"/>
      <c r="NYP2939"/>
      <c r="NYQ2939"/>
      <c r="NYR2939"/>
      <c r="NYS2939"/>
      <c r="NYT2939"/>
      <c r="NYU2939"/>
      <c r="NYV2939"/>
      <c r="NYW2939"/>
      <c r="NYX2939"/>
      <c r="NYY2939"/>
      <c r="NYZ2939"/>
      <c r="NZA2939"/>
      <c r="NZB2939"/>
      <c r="NZC2939"/>
      <c r="NZD2939"/>
      <c r="NZE2939"/>
      <c r="NZF2939"/>
      <c r="NZG2939"/>
      <c r="NZH2939"/>
      <c r="NZI2939"/>
      <c r="NZJ2939"/>
      <c r="NZK2939"/>
      <c r="NZL2939"/>
      <c r="NZM2939"/>
      <c r="NZN2939"/>
      <c r="NZO2939"/>
      <c r="NZP2939"/>
      <c r="NZQ2939"/>
      <c r="NZR2939"/>
      <c r="NZS2939"/>
      <c r="NZT2939"/>
      <c r="NZU2939"/>
      <c r="NZV2939"/>
      <c r="NZW2939"/>
      <c r="NZX2939"/>
      <c r="NZY2939"/>
      <c r="NZZ2939"/>
      <c r="OAA2939"/>
      <c r="OAB2939"/>
      <c r="OAC2939"/>
      <c r="OAD2939"/>
      <c r="OAE2939"/>
      <c r="OAF2939"/>
      <c r="OAG2939"/>
      <c r="OAH2939"/>
      <c r="OAI2939"/>
      <c r="OAJ2939"/>
      <c r="OAK2939"/>
      <c r="OAL2939"/>
      <c r="OAM2939"/>
      <c r="OAN2939"/>
      <c r="OAO2939"/>
      <c r="OAP2939"/>
      <c r="OAQ2939"/>
      <c r="OAR2939"/>
      <c r="OAS2939"/>
      <c r="OAT2939"/>
      <c r="OAU2939"/>
      <c r="OAV2939"/>
      <c r="OAW2939"/>
      <c r="OAX2939"/>
      <c r="OAY2939"/>
      <c r="OAZ2939"/>
      <c r="OBA2939"/>
      <c r="OBB2939"/>
      <c r="OBC2939"/>
      <c r="OBD2939"/>
      <c r="OBE2939"/>
      <c r="OBF2939"/>
      <c r="OBG2939"/>
      <c r="OBH2939"/>
      <c r="OBI2939"/>
      <c r="OBJ2939"/>
      <c r="OBK2939"/>
      <c r="OBL2939"/>
      <c r="OBM2939"/>
      <c r="OBN2939"/>
      <c r="OBO2939"/>
      <c r="OBP2939"/>
      <c r="OBQ2939"/>
      <c r="OBR2939"/>
      <c r="OBS2939"/>
      <c r="OBT2939"/>
      <c r="OBU2939"/>
      <c r="OBV2939"/>
      <c r="OBW2939"/>
      <c r="OBX2939"/>
      <c r="OBY2939"/>
      <c r="OBZ2939"/>
      <c r="OCA2939"/>
      <c r="OCB2939"/>
      <c r="OCC2939"/>
      <c r="OCD2939"/>
      <c r="OCE2939"/>
      <c r="OCF2939"/>
      <c r="OCG2939"/>
      <c r="OCH2939"/>
      <c r="OCI2939"/>
      <c r="OCJ2939"/>
      <c r="OCK2939"/>
      <c r="OCL2939"/>
      <c r="OCM2939"/>
      <c r="OCN2939"/>
      <c r="OCO2939"/>
      <c r="OCP2939"/>
      <c r="OCQ2939"/>
      <c r="OCR2939"/>
      <c r="OCS2939"/>
      <c r="OCT2939"/>
      <c r="OCU2939"/>
      <c r="OCV2939"/>
      <c r="OCW2939"/>
      <c r="OCX2939"/>
      <c r="OCY2939"/>
      <c r="OCZ2939"/>
      <c r="ODA2939"/>
      <c r="ODB2939"/>
      <c r="ODC2939"/>
      <c r="ODD2939"/>
      <c r="ODE2939"/>
      <c r="ODF2939"/>
      <c r="ODG2939"/>
      <c r="ODH2939"/>
      <c r="ODI2939"/>
      <c r="ODJ2939"/>
      <c r="ODK2939"/>
      <c r="ODL2939"/>
      <c r="ODM2939"/>
      <c r="ODN2939"/>
      <c r="ODO2939"/>
      <c r="ODP2939"/>
      <c r="ODQ2939"/>
      <c r="ODR2939"/>
      <c r="ODS2939"/>
      <c r="ODT2939"/>
      <c r="ODU2939"/>
      <c r="ODV2939"/>
      <c r="ODW2939"/>
      <c r="ODX2939"/>
      <c r="ODY2939"/>
      <c r="ODZ2939"/>
      <c r="OEA2939"/>
      <c r="OEB2939"/>
      <c r="OEC2939"/>
      <c r="OED2939"/>
      <c r="OEE2939"/>
      <c r="OEF2939"/>
      <c r="OEG2939"/>
      <c r="OEH2939"/>
      <c r="OEI2939"/>
      <c r="OEJ2939"/>
      <c r="OEK2939"/>
      <c r="OEL2939"/>
      <c r="OEM2939"/>
      <c r="OEN2939"/>
      <c r="OEO2939"/>
      <c r="OEP2939"/>
      <c r="OEQ2939"/>
      <c r="OER2939"/>
      <c r="OES2939"/>
      <c r="OET2939"/>
      <c r="OEU2939"/>
      <c r="OEV2939"/>
      <c r="OEW2939"/>
      <c r="OEX2939"/>
      <c r="OEY2939"/>
      <c r="OEZ2939"/>
      <c r="OFA2939"/>
      <c r="OFB2939"/>
      <c r="OFC2939"/>
      <c r="OFD2939"/>
      <c r="OFE2939"/>
      <c r="OFF2939"/>
      <c r="OFG2939"/>
      <c r="OFH2939"/>
      <c r="OFI2939"/>
      <c r="OFJ2939"/>
      <c r="OFK2939"/>
      <c r="OFL2939"/>
      <c r="OFM2939"/>
      <c r="OFN2939"/>
      <c r="OFO2939"/>
      <c r="OFP2939"/>
      <c r="OFQ2939"/>
      <c r="OFR2939"/>
      <c r="OFS2939"/>
      <c r="OFT2939"/>
      <c r="OFU2939"/>
      <c r="OFV2939"/>
      <c r="OFW2939"/>
      <c r="OFX2939"/>
      <c r="OFY2939"/>
      <c r="OFZ2939"/>
      <c r="OGA2939"/>
      <c r="OGB2939"/>
      <c r="OGC2939"/>
      <c r="OGD2939"/>
      <c r="OGE2939"/>
      <c r="OGF2939"/>
      <c r="OGG2939"/>
      <c r="OGH2939"/>
      <c r="OGI2939"/>
      <c r="OGJ2939"/>
      <c r="OGK2939"/>
      <c r="OGL2939"/>
      <c r="OGM2939"/>
      <c r="OGN2939"/>
      <c r="OGO2939"/>
      <c r="OGP2939"/>
      <c r="OGQ2939"/>
      <c r="OGR2939"/>
      <c r="OGS2939"/>
      <c r="OGT2939"/>
      <c r="OGU2939"/>
      <c r="OGV2939"/>
      <c r="OGW2939"/>
      <c r="OGX2939"/>
      <c r="OGY2939"/>
      <c r="OGZ2939"/>
      <c r="OHA2939"/>
      <c r="OHB2939"/>
      <c r="OHC2939"/>
      <c r="OHD2939"/>
      <c r="OHE2939"/>
      <c r="OHF2939"/>
      <c r="OHG2939"/>
      <c r="OHH2939"/>
      <c r="OHI2939"/>
      <c r="OHJ2939"/>
      <c r="OHK2939"/>
      <c r="OHL2939"/>
      <c r="OHM2939"/>
      <c r="OHN2939"/>
      <c r="OHO2939"/>
      <c r="OHP2939"/>
      <c r="OHQ2939"/>
      <c r="OHR2939"/>
      <c r="OHS2939"/>
      <c r="OHT2939"/>
      <c r="OHU2939"/>
      <c r="OHV2939"/>
      <c r="OHW2939"/>
      <c r="OHX2939"/>
      <c r="OHY2939"/>
      <c r="OHZ2939"/>
      <c r="OIA2939"/>
      <c r="OIB2939"/>
      <c r="OIC2939"/>
      <c r="OID2939"/>
      <c r="OIE2939"/>
      <c r="OIF2939"/>
      <c r="OIG2939"/>
      <c r="OIH2939"/>
      <c r="OII2939"/>
      <c r="OIJ2939"/>
      <c r="OIK2939"/>
      <c r="OIL2939"/>
      <c r="OIM2939"/>
      <c r="OIN2939"/>
      <c r="OIO2939"/>
      <c r="OIP2939"/>
      <c r="OIQ2939"/>
      <c r="OIR2939"/>
      <c r="OIS2939"/>
      <c r="OIT2939"/>
      <c r="OIU2939"/>
      <c r="OIV2939"/>
      <c r="OIW2939"/>
      <c r="OIX2939"/>
      <c r="OIY2939"/>
      <c r="OIZ2939"/>
      <c r="OJA2939"/>
      <c r="OJB2939"/>
      <c r="OJC2939"/>
      <c r="OJD2939"/>
      <c r="OJE2939"/>
      <c r="OJF2939"/>
      <c r="OJG2939"/>
      <c r="OJH2939"/>
      <c r="OJI2939"/>
      <c r="OJJ2939"/>
      <c r="OJK2939"/>
      <c r="OJL2939"/>
      <c r="OJM2939"/>
      <c r="OJN2939"/>
      <c r="OJO2939"/>
      <c r="OJP2939"/>
      <c r="OJQ2939"/>
      <c r="OJR2939"/>
      <c r="OJS2939"/>
      <c r="OJT2939"/>
      <c r="OJU2939"/>
      <c r="OJV2939"/>
      <c r="OJW2939"/>
      <c r="OJX2939"/>
      <c r="OJY2939"/>
      <c r="OJZ2939"/>
      <c r="OKA2939"/>
      <c r="OKB2939"/>
      <c r="OKC2939"/>
      <c r="OKD2939"/>
      <c r="OKE2939"/>
      <c r="OKF2939"/>
      <c r="OKG2939"/>
      <c r="OKH2939"/>
      <c r="OKI2939"/>
      <c r="OKJ2939"/>
      <c r="OKK2939"/>
      <c r="OKL2939"/>
      <c r="OKM2939"/>
      <c r="OKN2939"/>
      <c r="OKO2939"/>
      <c r="OKP2939"/>
      <c r="OKQ2939"/>
      <c r="OKR2939"/>
      <c r="OKS2939"/>
      <c r="OKT2939"/>
      <c r="OKU2939"/>
      <c r="OKV2939"/>
      <c r="OKW2939"/>
      <c r="OKX2939"/>
      <c r="OKY2939"/>
      <c r="OKZ2939"/>
      <c r="OLA2939"/>
      <c r="OLB2939"/>
      <c r="OLC2939"/>
      <c r="OLD2939"/>
      <c r="OLE2939"/>
      <c r="OLF2939"/>
      <c r="OLG2939"/>
      <c r="OLH2939"/>
      <c r="OLI2939"/>
      <c r="OLJ2939"/>
      <c r="OLK2939"/>
      <c r="OLL2939"/>
      <c r="OLM2939"/>
      <c r="OLN2939"/>
      <c r="OLO2939"/>
      <c r="OLP2939"/>
      <c r="OLQ2939"/>
      <c r="OLR2939"/>
      <c r="OLS2939"/>
      <c r="OLT2939"/>
      <c r="OLU2939"/>
      <c r="OLV2939"/>
      <c r="OLW2939"/>
      <c r="OLX2939"/>
      <c r="OLY2939"/>
      <c r="OLZ2939"/>
      <c r="OMA2939"/>
      <c r="OMB2939"/>
      <c r="OMC2939"/>
      <c r="OMD2939"/>
      <c r="OME2939"/>
      <c r="OMF2939"/>
      <c r="OMG2939"/>
      <c r="OMH2939"/>
      <c r="OMI2939"/>
      <c r="OMJ2939"/>
      <c r="OMK2939"/>
      <c r="OML2939"/>
      <c r="OMM2939"/>
      <c r="OMN2939"/>
      <c r="OMO2939"/>
      <c r="OMP2939"/>
      <c r="OMQ2939"/>
      <c r="OMR2939"/>
      <c r="OMS2939"/>
      <c r="OMT2939"/>
      <c r="OMU2939"/>
      <c r="OMV2939"/>
      <c r="OMW2939"/>
      <c r="OMX2939"/>
      <c r="OMY2939"/>
      <c r="OMZ2939"/>
      <c r="ONA2939"/>
      <c r="ONB2939"/>
      <c r="ONC2939"/>
      <c r="OND2939"/>
      <c r="ONE2939"/>
      <c r="ONF2939"/>
      <c r="ONG2939"/>
      <c r="ONH2939"/>
      <c r="ONI2939"/>
      <c r="ONJ2939"/>
      <c r="ONK2939"/>
      <c r="ONL2939"/>
      <c r="ONM2939"/>
      <c r="ONN2939"/>
      <c r="ONO2939"/>
      <c r="ONP2939"/>
      <c r="ONQ2939"/>
      <c r="ONR2939"/>
      <c r="ONS2939"/>
      <c r="ONT2939"/>
      <c r="ONU2939"/>
      <c r="ONV2939"/>
      <c r="ONW2939"/>
      <c r="ONX2939"/>
      <c r="ONY2939"/>
      <c r="ONZ2939"/>
      <c r="OOA2939"/>
      <c r="OOB2939"/>
      <c r="OOC2939"/>
      <c r="OOD2939"/>
      <c r="OOE2939"/>
      <c r="OOF2939"/>
      <c r="OOG2939"/>
      <c r="OOH2939"/>
      <c r="OOI2939"/>
      <c r="OOJ2939"/>
      <c r="OOK2939"/>
      <c r="OOL2939"/>
      <c r="OOM2939"/>
      <c r="OON2939"/>
      <c r="OOO2939"/>
      <c r="OOP2939"/>
      <c r="OOQ2939"/>
      <c r="OOR2939"/>
      <c r="OOS2939"/>
      <c r="OOT2939"/>
      <c r="OOU2939"/>
      <c r="OOV2939"/>
      <c r="OOW2939"/>
      <c r="OOX2939"/>
      <c r="OOY2939"/>
      <c r="OOZ2939"/>
      <c r="OPA2939"/>
      <c r="OPB2939"/>
      <c r="OPC2939"/>
      <c r="OPD2939"/>
      <c r="OPE2939"/>
      <c r="OPF2939"/>
      <c r="OPG2939"/>
      <c r="OPH2939"/>
      <c r="OPI2939"/>
      <c r="OPJ2939"/>
      <c r="OPK2939"/>
      <c r="OPL2939"/>
      <c r="OPM2939"/>
      <c r="OPN2939"/>
      <c r="OPO2939"/>
      <c r="OPP2939"/>
      <c r="OPQ2939"/>
      <c r="OPR2939"/>
      <c r="OPS2939"/>
      <c r="OPT2939"/>
      <c r="OPU2939"/>
      <c r="OPV2939"/>
      <c r="OPW2939"/>
      <c r="OPX2939"/>
      <c r="OPY2939"/>
      <c r="OPZ2939"/>
      <c r="OQA2939"/>
      <c r="OQB2939"/>
      <c r="OQC2939"/>
      <c r="OQD2939"/>
      <c r="OQE2939"/>
      <c r="OQF2939"/>
      <c r="OQG2939"/>
      <c r="OQH2939"/>
      <c r="OQI2939"/>
      <c r="OQJ2939"/>
      <c r="OQK2939"/>
      <c r="OQL2939"/>
      <c r="OQM2939"/>
      <c r="OQN2939"/>
      <c r="OQO2939"/>
      <c r="OQP2939"/>
      <c r="OQQ2939"/>
      <c r="OQR2939"/>
      <c r="OQS2939"/>
      <c r="OQT2939"/>
      <c r="OQU2939"/>
      <c r="OQV2939"/>
      <c r="OQW2939"/>
      <c r="OQX2939"/>
      <c r="OQY2939"/>
      <c r="OQZ2939"/>
      <c r="ORA2939"/>
      <c r="ORB2939"/>
      <c r="ORC2939"/>
      <c r="ORD2939"/>
      <c r="ORE2939"/>
      <c r="ORF2939"/>
      <c r="ORG2939"/>
      <c r="ORH2939"/>
      <c r="ORI2939"/>
      <c r="ORJ2939"/>
      <c r="ORK2939"/>
      <c r="ORL2939"/>
      <c r="ORM2939"/>
      <c r="ORN2939"/>
      <c r="ORO2939"/>
      <c r="ORP2939"/>
      <c r="ORQ2939"/>
      <c r="ORR2939"/>
      <c r="ORS2939"/>
      <c r="ORT2939"/>
      <c r="ORU2939"/>
      <c r="ORV2939"/>
      <c r="ORW2939"/>
      <c r="ORX2939"/>
      <c r="ORY2939"/>
      <c r="ORZ2939"/>
      <c r="OSA2939"/>
      <c r="OSB2939"/>
      <c r="OSC2939"/>
      <c r="OSD2939"/>
      <c r="OSE2939"/>
      <c r="OSF2939"/>
      <c r="OSG2939"/>
      <c r="OSH2939"/>
      <c r="OSI2939"/>
      <c r="OSJ2939"/>
      <c r="OSK2939"/>
      <c r="OSL2939"/>
      <c r="OSM2939"/>
      <c r="OSN2939"/>
      <c r="OSO2939"/>
      <c r="OSP2939"/>
      <c r="OSQ2939"/>
      <c r="OSR2939"/>
      <c r="OSS2939"/>
      <c r="OST2939"/>
      <c r="OSU2939"/>
      <c r="OSV2939"/>
      <c r="OSW2939"/>
      <c r="OSX2939"/>
      <c r="OSY2939"/>
      <c r="OSZ2939"/>
      <c r="OTA2939"/>
      <c r="OTB2939"/>
      <c r="OTC2939"/>
      <c r="OTD2939"/>
      <c r="OTE2939"/>
      <c r="OTF2939"/>
      <c r="OTG2939"/>
      <c r="OTH2939"/>
      <c r="OTI2939"/>
      <c r="OTJ2939"/>
      <c r="OTK2939"/>
      <c r="OTL2939"/>
      <c r="OTM2939"/>
      <c r="OTN2939"/>
      <c r="OTO2939"/>
      <c r="OTP2939"/>
      <c r="OTQ2939"/>
      <c r="OTR2939"/>
      <c r="OTS2939"/>
      <c r="OTT2939"/>
      <c r="OTU2939"/>
      <c r="OTV2939"/>
      <c r="OTW2939"/>
      <c r="OTX2939"/>
      <c r="OTY2939"/>
      <c r="OTZ2939"/>
      <c r="OUA2939"/>
      <c r="OUB2939"/>
      <c r="OUC2939"/>
      <c r="OUD2939"/>
      <c r="OUE2939"/>
      <c r="OUF2939"/>
      <c r="OUG2939"/>
      <c r="OUH2939"/>
      <c r="OUI2939"/>
      <c r="OUJ2939"/>
      <c r="OUK2939"/>
      <c r="OUL2939"/>
      <c r="OUM2939"/>
      <c r="OUN2939"/>
      <c r="OUO2939"/>
      <c r="OUP2939"/>
      <c r="OUQ2939"/>
      <c r="OUR2939"/>
      <c r="OUS2939"/>
      <c r="OUT2939"/>
      <c r="OUU2939"/>
      <c r="OUV2939"/>
      <c r="OUW2939"/>
      <c r="OUX2939"/>
      <c r="OUY2939"/>
      <c r="OUZ2939"/>
      <c r="OVA2939"/>
      <c r="OVB2939"/>
      <c r="OVC2939"/>
      <c r="OVD2939"/>
      <c r="OVE2939"/>
      <c r="OVF2939"/>
      <c r="OVG2939"/>
      <c r="OVH2939"/>
      <c r="OVI2939"/>
      <c r="OVJ2939"/>
      <c r="OVK2939"/>
      <c r="OVL2939"/>
      <c r="OVM2939"/>
      <c r="OVN2939"/>
      <c r="OVO2939"/>
      <c r="OVP2939"/>
      <c r="OVQ2939"/>
      <c r="OVR2939"/>
      <c r="OVS2939"/>
      <c r="OVT2939"/>
      <c r="OVU2939"/>
      <c r="OVV2939"/>
      <c r="OVW2939"/>
      <c r="OVX2939"/>
      <c r="OVY2939"/>
      <c r="OVZ2939"/>
      <c r="OWA2939"/>
      <c r="OWB2939"/>
      <c r="OWC2939"/>
      <c r="OWD2939"/>
      <c r="OWE2939"/>
      <c r="OWF2939"/>
      <c r="OWG2939"/>
      <c r="OWH2939"/>
      <c r="OWI2939"/>
      <c r="OWJ2939"/>
      <c r="OWK2939"/>
      <c r="OWL2939"/>
      <c r="OWM2939"/>
      <c r="OWN2939"/>
      <c r="OWO2939"/>
      <c r="OWP2939"/>
      <c r="OWQ2939"/>
      <c r="OWR2939"/>
      <c r="OWS2939"/>
      <c r="OWT2939"/>
      <c r="OWU2939"/>
      <c r="OWV2939"/>
      <c r="OWW2939"/>
      <c r="OWX2939"/>
      <c r="OWY2939"/>
      <c r="OWZ2939"/>
      <c r="OXA2939"/>
      <c r="OXB2939"/>
      <c r="OXC2939"/>
      <c r="OXD2939"/>
      <c r="OXE2939"/>
      <c r="OXF2939"/>
      <c r="OXG2939"/>
      <c r="OXH2939"/>
      <c r="OXI2939"/>
      <c r="OXJ2939"/>
      <c r="OXK2939"/>
      <c r="OXL2939"/>
      <c r="OXM2939"/>
      <c r="OXN2939"/>
      <c r="OXO2939"/>
      <c r="OXP2939"/>
      <c r="OXQ2939"/>
      <c r="OXR2939"/>
      <c r="OXS2939"/>
      <c r="OXT2939"/>
      <c r="OXU2939"/>
      <c r="OXV2939"/>
      <c r="OXW2939"/>
      <c r="OXX2939"/>
      <c r="OXY2939"/>
      <c r="OXZ2939"/>
      <c r="OYA2939"/>
      <c r="OYB2939"/>
      <c r="OYC2939"/>
      <c r="OYD2939"/>
      <c r="OYE2939"/>
      <c r="OYF2939"/>
      <c r="OYG2939"/>
      <c r="OYH2939"/>
      <c r="OYI2939"/>
      <c r="OYJ2939"/>
      <c r="OYK2939"/>
      <c r="OYL2939"/>
      <c r="OYM2939"/>
      <c r="OYN2939"/>
      <c r="OYO2939"/>
      <c r="OYP2939"/>
      <c r="OYQ2939"/>
      <c r="OYR2939"/>
      <c r="OYS2939"/>
      <c r="OYT2939"/>
      <c r="OYU2939"/>
      <c r="OYV2939"/>
      <c r="OYW2939"/>
      <c r="OYX2939"/>
      <c r="OYY2939"/>
      <c r="OYZ2939"/>
      <c r="OZA2939"/>
      <c r="OZB2939"/>
      <c r="OZC2939"/>
      <c r="OZD2939"/>
      <c r="OZE2939"/>
      <c r="OZF2939"/>
      <c r="OZG2939"/>
      <c r="OZH2939"/>
      <c r="OZI2939"/>
      <c r="OZJ2939"/>
      <c r="OZK2939"/>
      <c r="OZL2939"/>
      <c r="OZM2939"/>
      <c r="OZN2939"/>
      <c r="OZO2939"/>
      <c r="OZP2939"/>
      <c r="OZQ2939"/>
      <c r="OZR2939"/>
      <c r="OZS2939"/>
      <c r="OZT2939"/>
      <c r="OZU2939"/>
      <c r="OZV2939"/>
      <c r="OZW2939"/>
      <c r="OZX2939"/>
      <c r="OZY2939"/>
      <c r="OZZ2939"/>
      <c r="PAA2939"/>
      <c r="PAB2939"/>
      <c r="PAC2939"/>
      <c r="PAD2939"/>
      <c r="PAE2939"/>
      <c r="PAF2939"/>
      <c r="PAG2939"/>
      <c r="PAH2939"/>
      <c r="PAI2939"/>
      <c r="PAJ2939"/>
      <c r="PAK2939"/>
      <c r="PAL2939"/>
      <c r="PAM2939"/>
      <c r="PAN2939"/>
      <c r="PAO2939"/>
      <c r="PAP2939"/>
      <c r="PAQ2939"/>
      <c r="PAR2939"/>
      <c r="PAS2939"/>
      <c r="PAT2939"/>
      <c r="PAU2939"/>
      <c r="PAV2939"/>
      <c r="PAW2939"/>
      <c r="PAX2939"/>
      <c r="PAY2939"/>
      <c r="PAZ2939"/>
      <c r="PBA2939"/>
      <c r="PBB2939"/>
      <c r="PBC2939"/>
      <c r="PBD2939"/>
      <c r="PBE2939"/>
      <c r="PBF2939"/>
      <c r="PBG2939"/>
      <c r="PBH2939"/>
      <c r="PBI2939"/>
      <c r="PBJ2939"/>
      <c r="PBK2939"/>
      <c r="PBL2939"/>
      <c r="PBM2939"/>
      <c r="PBN2939"/>
      <c r="PBO2939"/>
      <c r="PBP2939"/>
      <c r="PBQ2939"/>
      <c r="PBR2939"/>
      <c r="PBS2939"/>
      <c r="PBT2939"/>
      <c r="PBU2939"/>
      <c r="PBV2939"/>
      <c r="PBW2939"/>
      <c r="PBX2939"/>
      <c r="PBY2939"/>
      <c r="PBZ2939"/>
      <c r="PCA2939"/>
      <c r="PCB2939"/>
      <c r="PCC2939"/>
      <c r="PCD2939"/>
      <c r="PCE2939"/>
      <c r="PCF2939"/>
      <c r="PCG2939"/>
      <c r="PCH2939"/>
      <c r="PCI2939"/>
      <c r="PCJ2939"/>
      <c r="PCK2939"/>
      <c r="PCL2939"/>
      <c r="PCM2939"/>
      <c r="PCN2939"/>
      <c r="PCO2939"/>
      <c r="PCP2939"/>
      <c r="PCQ2939"/>
      <c r="PCR2939"/>
      <c r="PCS2939"/>
      <c r="PCT2939"/>
      <c r="PCU2939"/>
      <c r="PCV2939"/>
      <c r="PCW2939"/>
      <c r="PCX2939"/>
      <c r="PCY2939"/>
      <c r="PCZ2939"/>
      <c r="PDA2939"/>
      <c r="PDB2939"/>
      <c r="PDC2939"/>
      <c r="PDD2939"/>
      <c r="PDE2939"/>
      <c r="PDF2939"/>
      <c r="PDG2939"/>
      <c r="PDH2939"/>
      <c r="PDI2939"/>
      <c r="PDJ2939"/>
      <c r="PDK2939"/>
      <c r="PDL2939"/>
      <c r="PDM2939"/>
      <c r="PDN2939"/>
      <c r="PDO2939"/>
      <c r="PDP2939"/>
      <c r="PDQ2939"/>
      <c r="PDR2939"/>
      <c r="PDS2939"/>
      <c r="PDT2939"/>
      <c r="PDU2939"/>
      <c r="PDV2939"/>
      <c r="PDW2939"/>
      <c r="PDX2939"/>
      <c r="PDY2939"/>
      <c r="PDZ2939"/>
      <c r="PEA2939"/>
      <c r="PEB2939"/>
      <c r="PEC2939"/>
      <c r="PED2939"/>
      <c r="PEE2939"/>
      <c r="PEF2939"/>
      <c r="PEG2939"/>
      <c r="PEH2939"/>
      <c r="PEI2939"/>
      <c r="PEJ2939"/>
      <c r="PEK2939"/>
      <c r="PEL2939"/>
      <c r="PEM2939"/>
      <c r="PEN2939"/>
      <c r="PEO2939"/>
      <c r="PEP2939"/>
      <c r="PEQ2939"/>
      <c r="PER2939"/>
      <c r="PES2939"/>
      <c r="PET2939"/>
      <c r="PEU2939"/>
      <c r="PEV2939"/>
      <c r="PEW2939"/>
      <c r="PEX2939"/>
      <c r="PEY2939"/>
      <c r="PEZ2939"/>
      <c r="PFA2939"/>
      <c r="PFB2939"/>
      <c r="PFC2939"/>
      <c r="PFD2939"/>
      <c r="PFE2939"/>
      <c r="PFF2939"/>
      <c r="PFG2939"/>
      <c r="PFH2939"/>
      <c r="PFI2939"/>
      <c r="PFJ2939"/>
      <c r="PFK2939"/>
      <c r="PFL2939"/>
      <c r="PFM2939"/>
      <c r="PFN2939"/>
      <c r="PFO2939"/>
      <c r="PFP2939"/>
      <c r="PFQ2939"/>
      <c r="PFR2939"/>
      <c r="PFS2939"/>
      <c r="PFT2939"/>
      <c r="PFU2939"/>
      <c r="PFV2939"/>
      <c r="PFW2939"/>
      <c r="PFX2939"/>
      <c r="PFY2939"/>
      <c r="PFZ2939"/>
      <c r="PGA2939"/>
      <c r="PGB2939"/>
      <c r="PGC2939"/>
      <c r="PGD2939"/>
      <c r="PGE2939"/>
      <c r="PGF2939"/>
      <c r="PGG2939"/>
      <c r="PGH2939"/>
      <c r="PGI2939"/>
      <c r="PGJ2939"/>
      <c r="PGK2939"/>
      <c r="PGL2939"/>
      <c r="PGM2939"/>
      <c r="PGN2939"/>
      <c r="PGO2939"/>
      <c r="PGP2939"/>
      <c r="PGQ2939"/>
      <c r="PGR2939"/>
      <c r="PGS2939"/>
      <c r="PGT2939"/>
      <c r="PGU2939"/>
      <c r="PGV2939"/>
      <c r="PGW2939"/>
      <c r="PGX2939"/>
      <c r="PGY2939"/>
      <c r="PGZ2939"/>
      <c r="PHA2939"/>
      <c r="PHB2939"/>
      <c r="PHC2939"/>
      <c r="PHD2939"/>
      <c r="PHE2939"/>
      <c r="PHF2939"/>
      <c r="PHG2939"/>
      <c r="PHH2939"/>
      <c r="PHI2939"/>
      <c r="PHJ2939"/>
      <c r="PHK2939"/>
      <c r="PHL2939"/>
      <c r="PHM2939"/>
      <c r="PHN2939"/>
      <c r="PHO2939"/>
      <c r="PHP2939"/>
      <c r="PHQ2939"/>
      <c r="PHR2939"/>
      <c r="PHS2939"/>
      <c r="PHT2939"/>
      <c r="PHU2939"/>
      <c r="PHV2939"/>
      <c r="PHW2939"/>
      <c r="PHX2939"/>
      <c r="PHY2939"/>
      <c r="PHZ2939"/>
      <c r="PIA2939"/>
      <c r="PIB2939"/>
      <c r="PIC2939"/>
      <c r="PID2939"/>
      <c r="PIE2939"/>
      <c r="PIF2939"/>
      <c r="PIG2939"/>
      <c r="PIH2939"/>
      <c r="PII2939"/>
      <c r="PIJ2939"/>
      <c r="PIK2939"/>
      <c r="PIL2939"/>
      <c r="PIM2939"/>
      <c r="PIN2939"/>
      <c r="PIO2939"/>
      <c r="PIP2939"/>
      <c r="PIQ2939"/>
      <c r="PIR2939"/>
      <c r="PIS2939"/>
      <c r="PIT2939"/>
      <c r="PIU2939"/>
      <c r="PIV2939"/>
      <c r="PIW2939"/>
      <c r="PIX2939"/>
      <c r="PIY2939"/>
      <c r="PIZ2939"/>
      <c r="PJA2939"/>
      <c r="PJB2939"/>
      <c r="PJC2939"/>
      <c r="PJD2939"/>
      <c r="PJE2939"/>
      <c r="PJF2939"/>
      <c r="PJG2939"/>
      <c r="PJH2939"/>
      <c r="PJI2939"/>
      <c r="PJJ2939"/>
      <c r="PJK2939"/>
      <c r="PJL2939"/>
      <c r="PJM2939"/>
      <c r="PJN2939"/>
      <c r="PJO2939"/>
      <c r="PJP2939"/>
      <c r="PJQ2939"/>
      <c r="PJR2939"/>
      <c r="PJS2939"/>
      <c r="PJT2939"/>
      <c r="PJU2939"/>
      <c r="PJV2939"/>
      <c r="PJW2939"/>
      <c r="PJX2939"/>
      <c r="PJY2939"/>
      <c r="PJZ2939"/>
      <c r="PKA2939"/>
      <c r="PKB2939"/>
      <c r="PKC2939"/>
      <c r="PKD2939"/>
      <c r="PKE2939"/>
      <c r="PKF2939"/>
      <c r="PKG2939"/>
      <c r="PKH2939"/>
      <c r="PKI2939"/>
      <c r="PKJ2939"/>
      <c r="PKK2939"/>
      <c r="PKL2939"/>
      <c r="PKM2939"/>
      <c r="PKN2939"/>
      <c r="PKO2939"/>
      <c r="PKP2939"/>
      <c r="PKQ2939"/>
      <c r="PKR2939"/>
      <c r="PKS2939"/>
      <c r="PKT2939"/>
      <c r="PKU2939"/>
      <c r="PKV2939"/>
      <c r="PKW2939"/>
      <c r="PKX2939"/>
      <c r="PKY2939"/>
      <c r="PKZ2939"/>
      <c r="PLA2939"/>
      <c r="PLB2939"/>
      <c r="PLC2939"/>
      <c r="PLD2939"/>
      <c r="PLE2939"/>
      <c r="PLF2939"/>
      <c r="PLG2939"/>
      <c r="PLH2939"/>
      <c r="PLI2939"/>
      <c r="PLJ2939"/>
      <c r="PLK2939"/>
      <c r="PLL2939"/>
      <c r="PLM2939"/>
      <c r="PLN2939"/>
      <c r="PLO2939"/>
      <c r="PLP2939"/>
      <c r="PLQ2939"/>
      <c r="PLR2939"/>
      <c r="PLS2939"/>
      <c r="PLT2939"/>
      <c r="PLU2939"/>
      <c r="PLV2939"/>
      <c r="PLW2939"/>
      <c r="PLX2939"/>
      <c r="PLY2939"/>
      <c r="PLZ2939"/>
      <c r="PMA2939"/>
      <c r="PMB2939"/>
      <c r="PMC2939"/>
      <c r="PMD2939"/>
      <c r="PME2939"/>
      <c r="PMF2939"/>
      <c r="PMG2939"/>
      <c r="PMH2939"/>
      <c r="PMI2939"/>
      <c r="PMJ2939"/>
      <c r="PMK2939"/>
      <c r="PML2939"/>
      <c r="PMM2939"/>
      <c r="PMN2939"/>
      <c r="PMO2939"/>
      <c r="PMP2939"/>
      <c r="PMQ2939"/>
      <c r="PMR2939"/>
      <c r="PMS2939"/>
      <c r="PMT2939"/>
      <c r="PMU2939"/>
      <c r="PMV2939"/>
      <c r="PMW2939"/>
      <c r="PMX2939"/>
      <c r="PMY2939"/>
      <c r="PMZ2939"/>
      <c r="PNA2939"/>
      <c r="PNB2939"/>
      <c r="PNC2939"/>
      <c r="PND2939"/>
      <c r="PNE2939"/>
      <c r="PNF2939"/>
      <c r="PNG2939"/>
      <c r="PNH2939"/>
      <c r="PNI2939"/>
      <c r="PNJ2939"/>
      <c r="PNK2939"/>
      <c r="PNL2939"/>
      <c r="PNM2939"/>
      <c r="PNN2939"/>
      <c r="PNO2939"/>
      <c r="PNP2939"/>
      <c r="PNQ2939"/>
      <c r="PNR2939"/>
      <c r="PNS2939"/>
      <c r="PNT2939"/>
      <c r="PNU2939"/>
      <c r="PNV2939"/>
      <c r="PNW2939"/>
      <c r="PNX2939"/>
      <c r="PNY2939"/>
      <c r="PNZ2939"/>
      <c r="POA2939"/>
      <c r="POB2939"/>
      <c r="POC2939"/>
      <c r="POD2939"/>
      <c r="POE2939"/>
      <c r="POF2939"/>
      <c r="POG2939"/>
      <c r="POH2939"/>
      <c r="POI2939"/>
      <c r="POJ2939"/>
      <c r="POK2939"/>
      <c r="POL2939"/>
      <c r="POM2939"/>
      <c r="PON2939"/>
      <c r="POO2939"/>
      <c r="POP2939"/>
      <c r="POQ2939"/>
      <c r="POR2939"/>
      <c r="POS2939"/>
      <c r="POT2939"/>
      <c r="POU2939"/>
      <c r="POV2939"/>
      <c r="POW2939"/>
      <c r="POX2939"/>
      <c r="POY2939"/>
      <c r="POZ2939"/>
      <c r="PPA2939"/>
      <c r="PPB2939"/>
      <c r="PPC2939"/>
      <c r="PPD2939"/>
      <c r="PPE2939"/>
      <c r="PPF2939"/>
      <c r="PPG2939"/>
      <c r="PPH2939"/>
      <c r="PPI2939"/>
      <c r="PPJ2939"/>
      <c r="PPK2939"/>
      <c r="PPL2939"/>
      <c r="PPM2939"/>
      <c r="PPN2939"/>
      <c r="PPO2939"/>
      <c r="PPP2939"/>
      <c r="PPQ2939"/>
      <c r="PPR2939"/>
      <c r="PPS2939"/>
      <c r="PPT2939"/>
      <c r="PPU2939"/>
      <c r="PPV2939"/>
      <c r="PPW2939"/>
      <c r="PPX2939"/>
      <c r="PPY2939"/>
      <c r="PPZ2939"/>
      <c r="PQA2939"/>
      <c r="PQB2939"/>
      <c r="PQC2939"/>
      <c r="PQD2939"/>
      <c r="PQE2939"/>
      <c r="PQF2939"/>
      <c r="PQG2939"/>
      <c r="PQH2939"/>
      <c r="PQI2939"/>
      <c r="PQJ2939"/>
      <c r="PQK2939"/>
      <c r="PQL2939"/>
      <c r="PQM2939"/>
      <c r="PQN2939"/>
      <c r="PQO2939"/>
      <c r="PQP2939"/>
      <c r="PQQ2939"/>
      <c r="PQR2939"/>
      <c r="PQS2939"/>
      <c r="PQT2939"/>
      <c r="PQU2939"/>
      <c r="PQV2939"/>
      <c r="PQW2939"/>
      <c r="PQX2939"/>
      <c r="PQY2939"/>
      <c r="PQZ2939"/>
      <c r="PRA2939"/>
      <c r="PRB2939"/>
      <c r="PRC2939"/>
      <c r="PRD2939"/>
      <c r="PRE2939"/>
      <c r="PRF2939"/>
      <c r="PRG2939"/>
      <c r="PRH2939"/>
      <c r="PRI2939"/>
      <c r="PRJ2939"/>
      <c r="PRK2939"/>
      <c r="PRL2939"/>
      <c r="PRM2939"/>
      <c r="PRN2939"/>
      <c r="PRO2939"/>
      <c r="PRP2939"/>
      <c r="PRQ2939"/>
      <c r="PRR2939"/>
      <c r="PRS2939"/>
      <c r="PRT2939"/>
      <c r="PRU2939"/>
      <c r="PRV2939"/>
      <c r="PRW2939"/>
      <c r="PRX2939"/>
      <c r="PRY2939"/>
      <c r="PRZ2939"/>
      <c r="PSA2939"/>
      <c r="PSB2939"/>
      <c r="PSC2939"/>
      <c r="PSD2939"/>
      <c r="PSE2939"/>
      <c r="PSF2939"/>
      <c r="PSG2939"/>
      <c r="PSH2939"/>
      <c r="PSI2939"/>
      <c r="PSJ2939"/>
      <c r="PSK2939"/>
      <c r="PSL2939"/>
      <c r="PSM2939"/>
      <c r="PSN2939"/>
      <c r="PSO2939"/>
      <c r="PSP2939"/>
      <c r="PSQ2939"/>
      <c r="PSR2939"/>
      <c r="PSS2939"/>
      <c r="PST2939"/>
      <c r="PSU2939"/>
      <c r="PSV2939"/>
      <c r="PSW2939"/>
      <c r="PSX2939"/>
      <c r="PSY2939"/>
      <c r="PSZ2939"/>
      <c r="PTA2939"/>
      <c r="PTB2939"/>
      <c r="PTC2939"/>
      <c r="PTD2939"/>
      <c r="PTE2939"/>
      <c r="PTF2939"/>
      <c r="PTG2939"/>
      <c r="PTH2939"/>
      <c r="PTI2939"/>
      <c r="PTJ2939"/>
      <c r="PTK2939"/>
      <c r="PTL2939"/>
      <c r="PTM2939"/>
      <c r="PTN2939"/>
      <c r="PTO2939"/>
      <c r="PTP2939"/>
      <c r="PTQ2939"/>
      <c r="PTR2939"/>
      <c r="PTS2939"/>
      <c r="PTT2939"/>
      <c r="PTU2939"/>
      <c r="PTV2939"/>
      <c r="PTW2939"/>
      <c r="PTX2939"/>
      <c r="PTY2939"/>
      <c r="PTZ2939"/>
      <c r="PUA2939"/>
      <c r="PUB2939"/>
      <c r="PUC2939"/>
      <c r="PUD2939"/>
      <c r="PUE2939"/>
      <c r="PUF2939"/>
      <c r="PUG2939"/>
      <c r="PUH2939"/>
      <c r="PUI2939"/>
      <c r="PUJ2939"/>
      <c r="PUK2939"/>
      <c r="PUL2939"/>
      <c r="PUM2939"/>
      <c r="PUN2939"/>
      <c r="PUO2939"/>
      <c r="PUP2939"/>
      <c r="PUQ2939"/>
      <c r="PUR2939"/>
      <c r="PUS2939"/>
      <c r="PUT2939"/>
      <c r="PUU2939"/>
      <c r="PUV2939"/>
      <c r="PUW2939"/>
      <c r="PUX2939"/>
      <c r="PUY2939"/>
      <c r="PUZ2939"/>
      <c r="PVA2939"/>
      <c r="PVB2939"/>
      <c r="PVC2939"/>
      <c r="PVD2939"/>
      <c r="PVE2939"/>
      <c r="PVF2939"/>
      <c r="PVG2939"/>
      <c r="PVH2939"/>
      <c r="PVI2939"/>
      <c r="PVJ2939"/>
      <c r="PVK2939"/>
      <c r="PVL2939"/>
      <c r="PVM2939"/>
      <c r="PVN2939"/>
      <c r="PVO2939"/>
      <c r="PVP2939"/>
      <c r="PVQ2939"/>
      <c r="PVR2939"/>
      <c r="PVS2939"/>
      <c r="PVT2939"/>
      <c r="PVU2939"/>
      <c r="PVV2939"/>
      <c r="PVW2939"/>
      <c r="PVX2939"/>
      <c r="PVY2939"/>
      <c r="PVZ2939"/>
      <c r="PWA2939"/>
      <c r="PWB2939"/>
      <c r="PWC2939"/>
      <c r="PWD2939"/>
      <c r="PWE2939"/>
      <c r="PWF2939"/>
      <c r="PWG2939"/>
      <c r="PWH2939"/>
      <c r="PWI2939"/>
      <c r="PWJ2939"/>
      <c r="PWK2939"/>
      <c r="PWL2939"/>
      <c r="PWM2939"/>
      <c r="PWN2939"/>
      <c r="PWO2939"/>
      <c r="PWP2939"/>
      <c r="PWQ2939"/>
      <c r="PWR2939"/>
      <c r="PWS2939"/>
      <c r="PWT2939"/>
      <c r="PWU2939"/>
      <c r="PWV2939"/>
      <c r="PWW2939"/>
      <c r="PWX2939"/>
      <c r="PWY2939"/>
      <c r="PWZ2939"/>
      <c r="PXA2939"/>
      <c r="PXB2939"/>
      <c r="PXC2939"/>
      <c r="PXD2939"/>
      <c r="PXE2939"/>
      <c r="PXF2939"/>
      <c r="PXG2939"/>
      <c r="PXH2939"/>
      <c r="PXI2939"/>
      <c r="PXJ2939"/>
      <c r="PXK2939"/>
      <c r="PXL2939"/>
      <c r="PXM2939"/>
      <c r="PXN2939"/>
      <c r="PXO2939"/>
      <c r="PXP2939"/>
      <c r="PXQ2939"/>
      <c r="PXR2939"/>
      <c r="PXS2939"/>
      <c r="PXT2939"/>
      <c r="PXU2939"/>
      <c r="PXV2939"/>
      <c r="PXW2939"/>
      <c r="PXX2939"/>
      <c r="PXY2939"/>
      <c r="PXZ2939"/>
      <c r="PYA2939"/>
      <c r="PYB2939"/>
      <c r="PYC2939"/>
      <c r="PYD2939"/>
      <c r="PYE2939"/>
      <c r="PYF2939"/>
      <c r="PYG2939"/>
      <c r="PYH2939"/>
      <c r="PYI2939"/>
      <c r="PYJ2939"/>
      <c r="PYK2939"/>
      <c r="PYL2939"/>
      <c r="PYM2939"/>
      <c r="PYN2939"/>
      <c r="PYO2939"/>
      <c r="PYP2939"/>
      <c r="PYQ2939"/>
      <c r="PYR2939"/>
      <c r="PYS2939"/>
      <c r="PYT2939"/>
      <c r="PYU2939"/>
      <c r="PYV2939"/>
      <c r="PYW2939"/>
      <c r="PYX2939"/>
      <c r="PYY2939"/>
      <c r="PYZ2939"/>
      <c r="PZA2939"/>
      <c r="PZB2939"/>
      <c r="PZC2939"/>
      <c r="PZD2939"/>
      <c r="PZE2939"/>
      <c r="PZF2939"/>
      <c r="PZG2939"/>
      <c r="PZH2939"/>
      <c r="PZI2939"/>
      <c r="PZJ2939"/>
      <c r="PZK2939"/>
      <c r="PZL2939"/>
      <c r="PZM2939"/>
      <c r="PZN2939"/>
      <c r="PZO2939"/>
      <c r="PZP2939"/>
      <c r="PZQ2939"/>
      <c r="PZR2939"/>
      <c r="PZS2939"/>
      <c r="PZT2939"/>
      <c r="PZU2939"/>
      <c r="PZV2939"/>
      <c r="PZW2939"/>
      <c r="PZX2939"/>
      <c r="PZY2939"/>
      <c r="PZZ2939"/>
      <c r="QAA2939"/>
      <c r="QAB2939"/>
      <c r="QAC2939"/>
      <c r="QAD2939"/>
      <c r="QAE2939"/>
      <c r="QAF2939"/>
      <c r="QAG2939"/>
      <c r="QAH2939"/>
      <c r="QAI2939"/>
      <c r="QAJ2939"/>
      <c r="QAK2939"/>
      <c r="QAL2939"/>
      <c r="QAM2939"/>
      <c r="QAN2939"/>
      <c r="QAO2939"/>
      <c r="QAP2939"/>
      <c r="QAQ2939"/>
      <c r="QAR2939"/>
      <c r="QAS2939"/>
      <c r="QAT2939"/>
      <c r="QAU2939"/>
      <c r="QAV2939"/>
      <c r="QAW2939"/>
      <c r="QAX2939"/>
      <c r="QAY2939"/>
      <c r="QAZ2939"/>
      <c r="QBA2939"/>
      <c r="QBB2939"/>
      <c r="QBC2939"/>
      <c r="QBD2939"/>
      <c r="QBE2939"/>
      <c r="QBF2939"/>
      <c r="QBG2939"/>
      <c r="QBH2939"/>
      <c r="QBI2939"/>
      <c r="QBJ2939"/>
      <c r="QBK2939"/>
      <c r="QBL2939"/>
      <c r="QBM2939"/>
      <c r="QBN2939"/>
      <c r="QBO2939"/>
      <c r="QBP2939"/>
      <c r="QBQ2939"/>
      <c r="QBR2939"/>
      <c r="QBS2939"/>
      <c r="QBT2939"/>
      <c r="QBU2939"/>
      <c r="QBV2939"/>
      <c r="QBW2939"/>
      <c r="QBX2939"/>
      <c r="QBY2939"/>
      <c r="QBZ2939"/>
      <c r="QCA2939"/>
      <c r="QCB2939"/>
      <c r="QCC2939"/>
      <c r="QCD2939"/>
      <c r="QCE2939"/>
      <c r="QCF2939"/>
      <c r="QCG2939"/>
      <c r="QCH2939"/>
      <c r="QCI2939"/>
      <c r="QCJ2939"/>
      <c r="QCK2939"/>
      <c r="QCL2939"/>
      <c r="QCM2939"/>
      <c r="QCN2939"/>
      <c r="QCO2939"/>
      <c r="QCP2939"/>
      <c r="QCQ2939"/>
      <c r="QCR2939"/>
      <c r="QCS2939"/>
      <c r="QCT2939"/>
      <c r="QCU2939"/>
      <c r="QCV2939"/>
      <c r="QCW2939"/>
      <c r="QCX2939"/>
      <c r="QCY2939"/>
      <c r="QCZ2939"/>
      <c r="QDA2939"/>
      <c r="QDB2939"/>
      <c r="QDC2939"/>
      <c r="QDD2939"/>
      <c r="QDE2939"/>
      <c r="QDF2939"/>
      <c r="QDG2939"/>
      <c r="QDH2939"/>
      <c r="QDI2939"/>
      <c r="QDJ2939"/>
      <c r="QDK2939"/>
      <c r="QDL2939"/>
      <c r="QDM2939"/>
      <c r="QDN2939"/>
      <c r="QDO2939"/>
      <c r="QDP2939"/>
      <c r="QDQ2939"/>
      <c r="QDR2939"/>
      <c r="QDS2939"/>
      <c r="QDT2939"/>
      <c r="QDU2939"/>
      <c r="QDV2939"/>
      <c r="QDW2939"/>
      <c r="QDX2939"/>
      <c r="QDY2939"/>
      <c r="QDZ2939"/>
      <c r="QEA2939"/>
      <c r="QEB2939"/>
      <c r="QEC2939"/>
      <c r="QED2939"/>
      <c r="QEE2939"/>
      <c r="QEF2939"/>
      <c r="QEG2939"/>
      <c r="QEH2939"/>
      <c r="QEI2939"/>
      <c r="QEJ2939"/>
      <c r="QEK2939"/>
      <c r="QEL2939"/>
      <c r="QEM2939"/>
      <c r="QEN2939"/>
      <c r="QEO2939"/>
      <c r="QEP2939"/>
      <c r="QEQ2939"/>
      <c r="QER2939"/>
      <c r="QES2939"/>
      <c r="QET2939"/>
      <c r="QEU2939"/>
      <c r="QEV2939"/>
      <c r="QEW2939"/>
      <c r="QEX2939"/>
      <c r="QEY2939"/>
      <c r="QEZ2939"/>
      <c r="QFA2939"/>
      <c r="QFB2939"/>
      <c r="QFC2939"/>
      <c r="QFD2939"/>
      <c r="QFE2939"/>
      <c r="QFF2939"/>
      <c r="QFG2939"/>
      <c r="QFH2939"/>
      <c r="QFI2939"/>
      <c r="QFJ2939"/>
      <c r="QFK2939"/>
      <c r="QFL2939"/>
      <c r="QFM2939"/>
      <c r="QFN2939"/>
      <c r="QFO2939"/>
      <c r="QFP2939"/>
      <c r="QFQ2939"/>
      <c r="QFR2939"/>
      <c r="QFS2939"/>
      <c r="QFT2939"/>
      <c r="QFU2939"/>
      <c r="QFV2939"/>
      <c r="QFW2939"/>
      <c r="QFX2939"/>
      <c r="QFY2939"/>
      <c r="QFZ2939"/>
      <c r="QGA2939"/>
      <c r="QGB2939"/>
      <c r="QGC2939"/>
      <c r="QGD2939"/>
      <c r="QGE2939"/>
      <c r="QGF2939"/>
      <c r="QGG2939"/>
      <c r="QGH2939"/>
      <c r="QGI2939"/>
      <c r="QGJ2939"/>
      <c r="QGK2939"/>
      <c r="QGL2939"/>
      <c r="QGM2939"/>
      <c r="QGN2939"/>
      <c r="QGO2939"/>
      <c r="QGP2939"/>
      <c r="QGQ2939"/>
      <c r="QGR2939"/>
      <c r="QGS2939"/>
      <c r="QGT2939"/>
      <c r="QGU2939"/>
      <c r="QGV2939"/>
      <c r="QGW2939"/>
      <c r="QGX2939"/>
      <c r="QGY2939"/>
      <c r="QGZ2939"/>
      <c r="QHA2939"/>
      <c r="QHB2939"/>
      <c r="QHC2939"/>
      <c r="QHD2939"/>
      <c r="QHE2939"/>
      <c r="QHF2939"/>
      <c r="QHG2939"/>
      <c r="QHH2939"/>
      <c r="QHI2939"/>
      <c r="QHJ2939"/>
      <c r="QHK2939"/>
      <c r="QHL2939"/>
      <c r="QHM2939"/>
      <c r="QHN2939"/>
      <c r="QHO2939"/>
      <c r="QHP2939"/>
      <c r="QHQ2939"/>
      <c r="QHR2939"/>
      <c r="QHS2939"/>
      <c r="QHT2939"/>
      <c r="QHU2939"/>
      <c r="QHV2939"/>
      <c r="QHW2939"/>
      <c r="QHX2939"/>
      <c r="QHY2939"/>
      <c r="QHZ2939"/>
      <c r="QIA2939"/>
      <c r="QIB2939"/>
      <c r="QIC2939"/>
      <c r="QID2939"/>
      <c r="QIE2939"/>
      <c r="QIF2939"/>
      <c r="QIG2939"/>
      <c r="QIH2939"/>
      <c r="QII2939"/>
      <c r="QIJ2939"/>
      <c r="QIK2939"/>
      <c r="QIL2939"/>
      <c r="QIM2939"/>
      <c r="QIN2939"/>
      <c r="QIO2939"/>
      <c r="QIP2939"/>
      <c r="QIQ2939"/>
      <c r="QIR2939"/>
      <c r="QIS2939"/>
      <c r="QIT2939"/>
      <c r="QIU2939"/>
      <c r="QIV2939"/>
      <c r="QIW2939"/>
      <c r="QIX2939"/>
      <c r="QIY2939"/>
      <c r="QIZ2939"/>
      <c r="QJA2939"/>
      <c r="QJB2939"/>
      <c r="QJC2939"/>
      <c r="QJD2939"/>
      <c r="QJE2939"/>
      <c r="QJF2939"/>
      <c r="QJG2939"/>
      <c r="QJH2939"/>
      <c r="QJI2939"/>
      <c r="QJJ2939"/>
      <c r="QJK2939"/>
      <c r="QJL2939"/>
      <c r="QJM2939"/>
      <c r="QJN2939"/>
      <c r="QJO2939"/>
      <c r="QJP2939"/>
      <c r="QJQ2939"/>
      <c r="QJR2939"/>
      <c r="QJS2939"/>
      <c r="QJT2939"/>
      <c r="QJU2939"/>
      <c r="QJV2939"/>
      <c r="QJW2939"/>
      <c r="QJX2939"/>
      <c r="QJY2939"/>
      <c r="QJZ2939"/>
      <c r="QKA2939"/>
      <c r="QKB2939"/>
      <c r="QKC2939"/>
      <c r="QKD2939"/>
      <c r="QKE2939"/>
      <c r="QKF2939"/>
      <c r="QKG2939"/>
      <c r="QKH2939"/>
      <c r="QKI2939"/>
      <c r="QKJ2939"/>
      <c r="QKK2939"/>
      <c r="QKL2939"/>
      <c r="QKM2939"/>
      <c r="QKN2939"/>
      <c r="QKO2939"/>
      <c r="QKP2939"/>
      <c r="QKQ2939"/>
      <c r="QKR2939"/>
      <c r="QKS2939"/>
      <c r="QKT2939"/>
      <c r="QKU2939"/>
      <c r="QKV2939"/>
      <c r="QKW2939"/>
      <c r="QKX2939"/>
      <c r="QKY2939"/>
      <c r="QKZ2939"/>
      <c r="QLA2939"/>
      <c r="QLB2939"/>
      <c r="QLC2939"/>
      <c r="QLD2939"/>
      <c r="QLE2939"/>
      <c r="QLF2939"/>
      <c r="QLG2939"/>
      <c r="QLH2939"/>
      <c r="QLI2939"/>
      <c r="QLJ2939"/>
      <c r="QLK2939"/>
      <c r="QLL2939"/>
      <c r="QLM2939"/>
      <c r="QLN2939"/>
      <c r="QLO2939"/>
      <c r="QLP2939"/>
      <c r="QLQ2939"/>
      <c r="QLR2939"/>
      <c r="QLS2939"/>
      <c r="QLT2939"/>
      <c r="QLU2939"/>
      <c r="QLV2939"/>
      <c r="QLW2939"/>
      <c r="QLX2939"/>
      <c r="QLY2939"/>
      <c r="QLZ2939"/>
      <c r="QMA2939"/>
      <c r="QMB2939"/>
      <c r="QMC2939"/>
      <c r="QMD2939"/>
      <c r="QME2939"/>
      <c r="QMF2939"/>
      <c r="QMG2939"/>
      <c r="QMH2939"/>
      <c r="QMI2939"/>
      <c r="QMJ2939"/>
      <c r="QMK2939"/>
      <c r="QML2939"/>
      <c r="QMM2939"/>
      <c r="QMN2939"/>
      <c r="QMO2939"/>
      <c r="QMP2939"/>
      <c r="QMQ2939"/>
      <c r="QMR2939"/>
      <c r="QMS2939"/>
      <c r="QMT2939"/>
      <c r="QMU2939"/>
      <c r="QMV2939"/>
      <c r="QMW2939"/>
      <c r="QMX2939"/>
      <c r="QMY2939"/>
      <c r="QMZ2939"/>
      <c r="QNA2939"/>
      <c r="QNB2939"/>
      <c r="QNC2939"/>
      <c r="QND2939"/>
      <c r="QNE2939"/>
      <c r="QNF2939"/>
      <c r="QNG2939"/>
      <c r="QNH2939"/>
      <c r="QNI2939"/>
      <c r="QNJ2939"/>
      <c r="QNK2939"/>
      <c r="QNL2939"/>
      <c r="QNM2939"/>
      <c r="QNN2939"/>
      <c r="QNO2939"/>
      <c r="QNP2939"/>
      <c r="QNQ2939"/>
      <c r="QNR2939"/>
      <c r="QNS2939"/>
      <c r="QNT2939"/>
      <c r="QNU2939"/>
      <c r="QNV2939"/>
      <c r="QNW2939"/>
      <c r="QNX2939"/>
      <c r="QNY2939"/>
      <c r="QNZ2939"/>
      <c r="QOA2939"/>
      <c r="QOB2939"/>
      <c r="QOC2939"/>
      <c r="QOD2939"/>
      <c r="QOE2939"/>
      <c r="QOF2939"/>
      <c r="QOG2939"/>
      <c r="QOH2939"/>
      <c r="QOI2939"/>
      <c r="QOJ2939"/>
      <c r="QOK2939"/>
      <c r="QOL2939"/>
      <c r="QOM2939"/>
      <c r="QON2939"/>
      <c r="QOO2939"/>
      <c r="QOP2939"/>
      <c r="QOQ2939"/>
      <c r="QOR2939"/>
      <c r="QOS2939"/>
      <c r="QOT2939"/>
      <c r="QOU2939"/>
      <c r="QOV2939"/>
      <c r="QOW2939"/>
      <c r="QOX2939"/>
      <c r="QOY2939"/>
      <c r="QOZ2939"/>
      <c r="QPA2939"/>
      <c r="QPB2939"/>
      <c r="QPC2939"/>
      <c r="QPD2939"/>
      <c r="QPE2939"/>
      <c r="QPF2939"/>
      <c r="QPG2939"/>
      <c r="QPH2939"/>
      <c r="QPI2939"/>
      <c r="QPJ2939"/>
      <c r="QPK2939"/>
      <c r="QPL2939"/>
      <c r="QPM2939"/>
      <c r="QPN2939"/>
      <c r="QPO2939"/>
      <c r="QPP2939"/>
      <c r="QPQ2939"/>
      <c r="QPR2939"/>
      <c r="QPS2939"/>
      <c r="QPT2939"/>
      <c r="QPU2939"/>
      <c r="QPV2939"/>
      <c r="QPW2939"/>
      <c r="QPX2939"/>
      <c r="QPY2939"/>
      <c r="QPZ2939"/>
      <c r="QQA2939"/>
      <c r="QQB2939"/>
      <c r="QQC2939"/>
      <c r="QQD2939"/>
      <c r="QQE2939"/>
      <c r="QQF2939"/>
      <c r="QQG2939"/>
      <c r="QQH2939"/>
      <c r="QQI2939"/>
      <c r="QQJ2939"/>
      <c r="QQK2939"/>
      <c r="QQL2939"/>
      <c r="QQM2939"/>
      <c r="QQN2939"/>
      <c r="QQO2939"/>
      <c r="QQP2939"/>
      <c r="QQQ2939"/>
      <c r="QQR2939"/>
      <c r="QQS2939"/>
      <c r="QQT2939"/>
      <c r="QQU2939"/>
      <c r="QQV2939"/>
      <c r="QQW2939"/>
      <c r="QQX2939"/>
      <c r="QQY2939"/>
      <c r="QQZ2939"/>
      <c r="QRA2939"/>
      <c r="QRB2939"/>
      <c r="QRC2939"/>
      <c r="QRD2939"/>
      <c r="QRE2939"/>
      <c r="QRF2939"/>
      <c r="QRG2939"/>
      <c r="QRH2939"/>
      <c r="QRI2939"/>
      <c r="QRJ2939"/>
      <c r="QRK2939"/>
      <c r="QRL2939"/>
      <c r="QRM2939"/>
      <c r="QRN2939"/>
      <c r="QRO2939"/>
      <c r="QRP2939"/>
      <c r="QRQ2939"/>
      <c r="QRR2939"/>
      <c r="QRS2939"/>
      <c r="QRT2939"/>
      <c r="QRU2939"/>
      <c r="QRV2939"/>
      <c r="QRW2939"/>
      <c r="QRX2939"/>
      <c r="QRY2939"/>
      <c r="QRZ2939"/>
      <c r="QSA2939"/>
      <c r="QSB2939"/>
      <c r="QSC2939"/>
      <c r="QSD2939"/>
      <c r="QSE2939"/>
      <c r="QSF2939"/>
      <c r="QSG2939"/>
      <c r="QSH2939"/>
      <c r="QSI2939"/>
      <c r="QSJ2939"/>
      <c r="QSK2939"/>
      <c r="QSL2939"/>
      <c r="QSM2939"/>
      <c r="QSN2939"/>
      <c r="QSO2939"/>
      <c r="QSP2939"/>
      <c r="QSQ2939"/>
      <c r="QSR2939"/>
      <c r="QSS2939"/>
      <c r="QST2939"/>
      <c r="QSU2939"/>
      <c r="QSV2939"/>
      <c r="QSW2939"/>
      <c r="QSX2939"/>
      <c r="QSY2939"/>
      <c r="QSZ2939"/>
      <c r="QTA2939"/>
      <c r="QTB2939"/>
      <c r="QTC2939"/>
      <c r="QTD2939"/>
      <c r="QTE2939"/>
      <c r="QTF2939"/>
      <c r="QTG2939"/>
      <c r="QTH2939"/>
      <c r="QTI2939"/>
      <c r="QTJ2939"/>
      <c r="QTK2939"/>
      <c r="QTL2939"/>
      <c r="QTM2939"/>
      <c r="QTN2939"/>
      <c r="QTO2939"/>
      <c r="QTP2939"/>
      <c r="QTQ2939"/>
      <c r="QTR2939"/>
      <c r="QTS2939"/>
      <c r="QTT2939"/>
      <c r="QTU2939"/>
      <c r="QTV2939"/>
      <c r="QTW2939"/>
      <c r="QTX2939"/>
      <c r="QTY2939"/>
      <c r="QTZ2939"/>
      <c r="QUA2939"/>
      <c r="QUB2939"/>
      <c r="QUC2939"/>
      <c r="QUD2939"/>
      <c r="QUE2939"/>
      <c r="QUF2939"/>
      <c r="QUG2939"/>
      <c r="QUH2939"/>
      <c r="QUI2939"/>
      <c r="QUJ2939"/>
      <c r="QUK2939"/>
      <c r="QUL2939"/>
      <c r="QUM2939"/>
      <c r="QUN2939"/>
      <c r="QUO2939"/>
      <c r="QUP2939"/>
      <c r="QUQ2939"/>
      <c r="QUR2939"/>
      <c r="QUS2939"/>
      <c r="QUT2939"/>
      <c r="QUU2939"/>
      <c r="QUV2939"/>
      <c r="QUW2939"/>
      <c r="QUX2939"/>
      <c r="QUY2939"/>
      <c r="QUZ2939"/>
      <c r="QVA2939"/>
      <c r="QVB2939"/>
      <c r="QVC2939"/>
      <c r="QVD2939"/>
      <c r="QVE2939"/>
      <c r="QVF2939"/>
      <c r="QVG2939"/>
      <c r="QVH2939"/>
      <c r="QVI2939"/>
      <c r="QVJ2939"/>
      <c r="QVK2939"/>
      <c r="QVL2939"/>
      <c r="QVM2939"/>
      <c r="QVN2939"/>
      <c r="QVO2939"/>
      <c r="QVP2939"/>
      <c r="QVQ2939"/>
      <c r="QVR2939"/>
      <c r="QVS2939"/>
      <c r="QVT2939"/>
      <c r="QVU2939"/>
      <c r="QVV2939"/>
      <c r="QVW2939"/>
      <c r="QVX2939"/>
      <c r="QVY2939"/>
      <c r="QVZ2939"/>
      <c r="QWA2939"/>
      <c r="QWB2939"/>
      <c r="QWC2939"/>
      <c r="QWD2939"/>
      <c r="QWE2939"/>
      <c r="QWF2939"/>
      <c r="QWG2939"/>
      <c r="QWH2939"/>
      <c r="QWI2939"/>
      <c r="QWJ2939"/>
      <c r="QWK2939"/>
      <c r="QWL2939"/>
      <c r="QWM2939"/>
      <c r="QWN2939"/>
      <c r="QWO2939"/>
      <c r="QWP2939"/>
      <c r="QWQ2939"/>
      <c r="QWR2939"/>
      <c r="QWS2939"/>
      <c r="QWT2939"/>
      <c r="QWU2939"/>
      <c r="QWV2939"/>
      <c r="QWW2939"/>
      <c r="QWX2939"/>
      <c r="QWY2939"/>
      <c r="QWZ2939"/>
      <c r="QXA2939"/>
      <c r="QXB2939"/>
      <c r="QXC2939"/>
      <c r="QXD2939"/>
      <c r="QXE2939"/>
      <c r="QXF2939"/>
      <c r="QXG2939"/>
      <c r="QXH2939"/>
      <c r="QXI2939"/>
      <c r="QXJ2939"/>
      <c r="QXK2939"/>
      <c r="QXL2939"/>
      <c r="QXM2939"/>
      <c r="QXN2939"/>
      <c r="QXO2939"/>
      <c r="QXP2939"/>
      <c r="QXQ2939"/>
      <c r="QXR2939"/>
      <c r="QXS2939"/>
      <c r="QXT2939"/>
      <c r="QXU2939"/>
      <c r="QXV2939"/>
      <c r="QXW2939"/>
      <c r="QXX2939"/>
      <c r="QXY2939"/>
      <c r="QXZ2939"/>
      <c r="QYA2939"/>
      <c r="QYB2939"/>
      <c r="QYC2939"/>
      <c r="QYD2939"/>
      <c r="QYE2939"/>
      <c r="QYF2939"/>
      <c r="QYG2939"/>
      <c r="QYH2939"/>
      <c r="QYI2939"/>
      <c r="QYJ2939"/>
      <c r="QYK2939"/>
      <c r="QYL2939"/>
      <c r="QYM2939"/>
      <c r="QYN2939"/>
      <c r="QYO2939"/>
      <c r="QYP2939"/>
      <c r="QYQ2939"/>
      <c r="QYR2939"/>
      <c r="QYS2939"/>
      <c r="QYT2939"/>
      <c r="QYU2939"/>
      <c r="QYV2939"/>
      <c r="QYW2939"/>
      <c r="QYX2939"/>
      <c r="QYY2939"/>
      <c r="QYZ2939"/>
      <c r="QZA2939"/>
      <c r="QZB2939"/>
      <c r="QZC2939"/>
      <c r="QZD2939"/>
      <c r="QZE2939"/>
      <c r="QZF2939"/>
      <c r="QZG2939"/>
      <c r="QZH2939"/>
      <c r="QZI2939"/>
      <c r="QZJ2939"/>
      <c r="QZK2939"/>
      <c r="QZL2939"/>
      <c r="QZM2939"/>
      <c r="QZN2939"/>
      <c r="QZO2939"/>
      <c r="QZP2939"/>
      <c r="QZQ2939"/>
      <c r="QZR2939"/>
      <c r="QZS2939"/>
      <c r="QZT2939"/>
      <c r="QZU2939"/>
      <c r="QZV2939"/>
      <c r="QZW2939"/>
      <c r="QZX2939"/>
      <c r="QZY2939"/>
      <c r="QZZ2939"/>
      <c r="RAA2939"/>
      <c r="RAB2939"/>
      <c r="RAC2939"/>
      <c r="RAD2939"/>
      <c r="RAE2939"/>
      <c r="RAF2939"/>
      <c r="RAG2939"/>
      <c r="RAH2939"/>
      <c r="RAI2939"/>
      <c r="RAJ2939"/>
      <c r="RAK2939"/>
      <c r="RAL2939"/>
      <c r="RAM2939"/>
      <c r="RAN2939"/>
      <c r="RAO2939"/>
      <c r="RAP2939"/>
      <c r="RAQ2939"/>
      <c r="RAR2939"/>
      <c r="RAS2939"/>
      <c r="RAT2939"/>
      <c r="RAU2939"/>
      <c r="RAV2939"/>
      <c r="RAW2939"/>
      <c r="RAX2939"/>
      <c r="RAY2939"/>
      <c r="RAZ2939"/>
      <c r="RBA2939"/>
      <c r="RBB2939"/>
      <c r="RBC2939"/>
      <c r="RBD2939"/>
      <c r="RBE2939"/>
      <c r="RBF2939"/>
      <c r="RBG2939"/>
      <c r="RBH2939"/>
      <c r="RBI2939"/>
      <c r="RBJ2939"/>
      <c r="RBK2939"/>
      <c r="RBL2939"/>
      <c r="RBM2939"/>
      <c r="RBN2939"/>
      <c r="RBO2939"/>
      <c r="RBP2939"/>
      <c r="RBQ2939"/>
      <c r="RBR2939"/>
      <c r="RBS2939"/>
      <c r="RBT2939"/>
      <c r="RBU2939"/>
      <c r="RBV2939"/>
      <c r="RBW2939"/>
      <c r="RBX2939"/>
      <c r="RBY2939"/>
      <c r="RBZ2939"/>
      <c r="RCA2939"/>
      <c r="RCB2939"/>
      <c r="RCC2939"/>
      <c r="RCD2939"/>
      <c r="RCE2939"/>
      <c r="RCF2939"/>
      <c r="RCG2939"/>
      <c r="RCH2939"/>
      <c r="RCI2939"/>
      <c r="RCJ2939"/>
      <c r="RCK2939"/>
      <c r="RCL2939"/>
      <c r="RCM2939"/>
      <c r="RCN2939"/>
      <c r="RCO2939"/>
      <c r="RCP2939"/>
      <c r="RCQ2939"/>
      <c r="RCR2939"/>
      <c r="RCS2939"/>
      <c r="RCT2939"/>
      <c r="RCU2939"/>
      <c r="RCV2939"/>
      <c r="RCW2939"/>
      <c r="RCX2939"/>
      <c r="RCY2939"/>
      <c r="RCZ2939"/>
      <c r="RDA2939"/>
      <c r="RDB2939"/>
      <c r="RDC2939"/>
      <c r="RDD2939"/>
      <c r="RDE2939"/>
      <c r="RDF2939"/>
      <c r="RDG2939"/>
      <c r="RDH2939"/>
      <c r="RDI2939"/>
      <c r="RDJ2939"/>
      <c r="RDK2939"/>
      <c r="RDL2939"/>
      <c r="RDM2939"/>
      <c r="RDN2939"/>
      <c r="RDO2939"/>
      <c r="RDP2939"/>
      <c r="RDQ2939"/>
      <c r="RDR2939"/>
      <c r="RDS2939"/>
      <c r="RDT2939"/>
      <c r="RDU2939"/>
      <c r="RDV2939"/>
      <c r="RDW2939"/>
      <c r="RDX2939"/>
      <c r="RDY2939"/>
      <c r="RDZ2939"/>
      <c r="REA2939"/>
      <c r="REB2939"/>
      <c r="REC2939"/>
      <c r="RED2939"/>
      <c r="REE2939"/>
      <c r="REF2939"/>
      <c r="REG2939"/>
      <c r="REH2939"/>
      <c r="REI2939"/>
      <c r="REJ2939"/>
      <c r="REK2939"/>
      <c r="REL2939"/>
      <c r="REM2939"/>
      <c r="REN2939"/>
      <c r="REO2939"/>
      <c r="REP2939"/>
      <c r="REQ2939"/>
      <c r="RER2939"/>
      <c r="RES2939"/>
      <c r="RET2939"/>
      <c r="REU2939"/>
      <c r="REV2939"/>
      <c r="REW2939"/>
      <c r="REX2939"/>
      <c r="REY2939"/>
      <c r="REZ2939"/>
      <c r="RFA2939"/>
      <c r="RFB2939"/>
      <c r="RFC2939"/>
      <c r="RFD2939"/>
      <c r="RFE2939"/>
      <c r="RFF2939"/>
      <c r="RFG2939"/>
      <c r="RFH2939"/>
      <c r="RFI2939"/>
      <c r="RFJ2939"/>
      <c r="RFK2939"/>
      <c r="RFL2939"/>
      <c r="RFM2939"/>
      <c r="RFN2939"/>
      <c r="RFO2939"/>
      <c r="RFP2939"/>
      <c r="RFQ2939"/>
      <c r="RFR2939"/>
      <c r="RFS2939"/>
      <c r="RFT2939"/>
      <c r="RFU2939"/>
      <c r="RFV2939"/>
      <c r="RFW2939"/>
      <c r="RFX2939"/>
      <c r="RFY2939"/>
      <c r="RFZ2939"/>
      <c r="RGA2939"/>
      <c r="RGB2939"/>
      <c r="RGC2939"/>
      <c r="RGD2939"/>
      <c r="RGE2939"/>
      <c r="RGF2939"/>
      <c r="RGG2939"/>
      <c r="RGH2939"/>
      <c r="RGI2939"/>
      <c r="RGJ2939"/>
      <c r="RGK2939"/>
      <c r="RGL2939"/>
      <c r="RGM2939"/>
      <c r="RGN2939"/>
      <c r="RGO2939"/>
      <c r="RGP2939"/>
      <c r="RGQ2939"/>
      <c r="RGR2939"/>
      <c r="RGS2939"/>
      <c r="RGT2939"/>
      <c r="RGU2939"/>
      <c r="RGV2939"/>
      <c r="RGW2939"/>
      <c r="RGX2939"/>
      <c r="RGY2939"/>
      <c r="RGZ2939"/>
      <c r="RHA2939"/>
      <c r="RHB2939"/>
      <c r="RHC2939"/>
      <c r="RHD2939"/>
      <c r="RHE2939"/>
      <c r="RHF2939"/>
      <c r="RHG2939"/>
      <c r="RHH2939"/>
      <c r="RHI2939"/>
      <c r="RHJ2939"/>
      <c r="RHK2939"/>
      <c r="RHL2939"/>
      <c r="RHM2939"/>
      <c r="RHN2939"/>
      <c r="RHO2939"/>
      <c r="RHP2939"/>
      <c r="RHQ2939"/>
      <c r="RHR2939"/>
      <c r="RHS2939"/>
      <c r="RHT2939"/>
      <c r="RHU2939"/>
      <c r="RHV2939"/>
      <c r="RHW2939"/>
      <c r="RHX2939"/>
      <c r="RHY2939"/>
      <c r="RHZ2939"/>
      <c r="RIA2939"/>
      <c r="RIB2939"/>
      <c r="RIC2939"/>
      <c r="RID2939"/>
      <c r="RIE2939"/>
      <c r="RIF2939"/>
      <c r="RIG2939"/>
      <c r="RIH2939"/>
      <c r="RII2939"/>
      <c r="RIJ2939"/>
      <c r="RIK2939"/>
      <c r="RIL2939"/>
      <c r="RIM2939"/>
      <c r="RIN2939"/>
      <c r="RIO2939"/>
      <c r="RIP2939"/>
      <c r="RIQ2939"/>
      <c r="RIR2939"/>
      <c r="RIS2939"/>
      <c r="RIT2939"/>
      <c r="RIU2939"/>
      <c r="RIV2939"/>
      <c r="RIW2939"/>
      <c r="RIX2939"/>
      <c r="RIY2939"/>
      <c r="RIZ2939"/>
      <c r="RJA2939"/>
      <c r="RJB2939"/>
      <c r="RJC2939"/>
      <c r="RJD2939"/>
      <c r="RJE2939"/>
      <c r="RJF2939"/>
      <c r="RJG2939"/>
      <c r="RJH2939"/>
      <c r="RJI2939"/>
      <c r="RJJ2939"/>
      <c r="RJK2939"/>
      <c r="RJL2939"/>
      <c r="RJM2939"/>
      <c r="RJN2939"/>
      <c r="RJO2939"/>
      <c r="RJP2939"/>
      <c r="RJQ2939"/>
      <c r="RJR2939"/>
      <c r="RJS2939"/>
      <c r="RJT2939"/>
      <c r="RJU2939"/>
      <c r="RJV2939"/>
      <c r="RJW2939"/>
      <c r="RJX2939"/>
      <c r="RJY2939"/>
      <c r="RJZ2939"/>
      <c r="RKA2939"/>
      <c r="RKB2939"/>
      <c r="RKC2939"/>
      <c r="RKD2939"/>
      <c r="RKE2939"/>
      <c r="RKF2939"/>
      <c r="RKG2939"/>
      <c r="RKH2939"/>
      <c r="RKI2939"/>
      <c r="RKJ2939"/>
      <c r="RKK2939"/>
      <c r="RKL2939"/>
      <c r="RKM2939"/>
      <c r="RKN2939"/>
      <c r="RKO2939"/>
      <c r="RKP2939"/>
      <c r="RKQ2939"/>
      <c r="RKR2939"/>
      <c r="RKS2939"/>
      <c r="RKT2939"/>
      <c r="RKU2939"/>
      <c r="RKV2939"/>
      <c r="RKW2939"/>
      <c r="RKX2939"/>
      <c r="RKY2939"/>
      <c r="RKZ2939"/>
      <c r="RLA2939"/>
      <c r="RLB2939"/>
      <c r="RLC2939"/>
      <c r="RLD2939"/>
      <c r="RLE2939"/>
      <c r="RLF2939"/>
      <c r="RLG2939"/>
      <c r="RLH2939"/>
      <c r="RLI2939"/>
      <c r="RLJ2939"/>
      <c r="RLK2939"/>
      <c r="RLL2939"/>
      <c r="RLM2939"/>
      <c r="RLN2939"/>
      <c r="RLO2939"/>
      <c r="RLP2939"/>
      <c r="RLQ2939"/>
      <c r="RLR2939"/>
      <c r="RLS2939"/>
      <c r="RLT2939"/>
      <c r="RLU2939"/>
      <c r="RLV2939"/>
      <c r="RLW2939"/>
      <c r="RLX2939"/>
      <c r="RLY2939"/>
      <c r="RLZ2939"/>
      <c r="RMA2939"/>
      <c r="RMB2939"/>
      <c r="RMC2939"/>
      <c r="RMD2939"/>
      <c r="RME2939"/>
      <c r="RMF2939"/>
      <c r="RMG2939"/>
      <c r="RMH2939"/>
      <c r="RMI2939"/>
      <c r="RMJ2939"/>
      <c r="RMK2939"/>
      <c r="RML2939"/>
      <c r="RMM2939"/>
      <c r="RMN2939"/>
      <c r="RMO2939"/>
      <c r="RMP2939"/>
      <c r="RMQ2939"/>
      <c r="RMR2939"/>
      <c r="RMS2939"/>
      <c r="RMT2939"/>
      <c r="RMU2939"/>
      <c r="RMV2939"/>
      <c r="RMW2939"/>
      <c r="RMX2939"/>
      <c r="RMY2939"/>
      <c r="RMZ2939"/>
      <c r="RNA2939"/>
      <c r="RNB2939"/>
      <c r="RNC2939"/>
      <c r="RND2939"/>
      <c r="RNE2939"/>
      <c r="RNF2939"/>
      <c r="RNG2939"/>
      <c r="RNH2939"/>
      <c r="RNI2939"/>
      <c r="RNJ2939"/>
      <c r="RNK2939"/>
      <c r="RNL2939"/>
      <c r="RNM2939"/>
      <c r="RNN2939"/>
      <c r="RNO2939"/>
      <c r="RNP2939"/>
      <c r="RNQ2939"/>
      <c r="RNR2939"/>
      <c r="RNS2939"/>
      <c r="RNT2939"/>
      <c r="RNU2939"/>
      <c r="RNV2939"/>
      <c r="RNW2939"/>
      <c r="RNX2939"/>
      <c r="RNY2939"/>
      <c r="RNZ2939"/>
      <c r="ROA2939"/>
      <c r="ROB2939"/>
      <c r="ROC2939"/>
      <c r="ROD2939"/>
      <c r="ROE2939"/>
      <c r="ROF2939"/>
      <c r="ROG2939"/>
      <c r="ROH2939"/>
      <c r="ROI2939"/>
      <c r="ROJ2939"/>
      <c r="ROK2939"/>
      <c r="ROL2939"/>
      <c r="ROM2939"/>
      <c r="RON2939"/>
      <c r="ROO2939"/>
      <c r="ROP2939"/>
      <c r="ROQ2939"/>
      <c r="ROR2939"/>
      <c r="ROS2939"/>
      <c r="ROT2939"/>
      <c r="ROU2939"/>
      <c r="ROV2939"/>
      <c r="ROW2939"/>
      <c r="ROX2939"/>
      <c r="ROY2939"/>
      <c r="ROZ2939"/>
      <c r="RPA2939"/>
      <c r="RPB2939"/>
      <c r="RPC2939"/>
      <c r="RPD2939"/>
      <c r="RPE2939"/>
      <c r="RPF2939"/>
      <c r="RPG2939"/>
      <c r="RPH2939"/>
      <c r="RPI2939"/>
      <c r="RPJ2939"/>
      <c r="RPK2939"/>
      <c r="RPL2939"/>
      <c r="RPM2939"/>
      <c r="RPN2939"/>
      <c r="RPO2939"/>
      <c r="RPP2939"/>
      <c r="RPQ2939"/>
      <c r="RPR2939"/>
      <c r="RPS2939"/>
      <c r="RPT2939"/>
      <c r="RPU2939"/>
      <c r="RPV2939"/>
      <c r="RPW2939"/>
      <c r="RPX2939"/>
      <c r="RPY2939"/>
      <c r="RPZ2939"/>
      <c r="RQA2939"/>
      <c r="RQB2939"/>
      <c r="RQC2939"/>
      <c r="RQD2939"/>
      <c r="RQE2939"/>
      <c r="RQF2939"/>
      <c r="RQG2939"/>
      <c r="RQH2939"/>
      <c r="RQI2939"/>
      <c r="RQJ2939"/>
      <c r="RQK2939"/>
      <c r="RQL2939"/>
      <c r="RQM2939"/>
      <c r="RQN2939"/>
      <c r="RQO2939"/>
      <c r="RQP2939"/>
      <c r="RQQ2939"/>
      <c r="RQR2939"/>
      <c r="RQS2939"/>
      <c r="RQT2939"/>
      <c r="RQU2939"/>
      <c r="RQV2939"/>
      <c r="RQW2939"/>
      <c r="RQX2939"/>
      <c r="RQY2939"/>
      <c r="RQZ2939"/>
      <c r="RRA2939"/>
      <c r="RRB2939"/>
      <c r="RRC2939"/>
      <c r="RRD2939"/>
      <c r="RRE2939"/>
      <c r="RRF2939"/>
      <c r="RRG2939"/>
      <c r="RRH2939"/>
      <c r="RRI2939"/>
      <c r="RRJ2939"/>
      <c r="RRK2939"/>
      <c r="RRL2939"/>
      <c r="RRM2939"/>
      <c r="RRN2939"/>
      <c r="RRO2939"/>
      <c r="RRP2939"/>
      <c r="RRQ2939"/>
      <c r="RRR2939"/>
      <c r="RRS2939"/>
      <c r="RRT2939"/>
      <c r="RRU2939"/>
      <c r="RRV2939"/>
      <c r="RRW2939"/>
      <c r="RRX2939"/>
      <c r="RRY2939"/>
      <c r="RRZ2939"/>
      <c r="RSA2939"/>
      <c r="RSB2939"/>
      <c r="RSC2939"/>
      <c r="RSD2939"/>
      <c r="RSE2939"/>
      <c r="RSF2939"/>
      <c r="RSG2939"/>
      <c r="RSH2939"/>
      <c r="RSI2939"/>
      <c r="RSJ2939"/>
      <c r="RSK2939"/>
      <c r="RSL2939"/>
      <c r="RSM2939"/>
      <c r="RSN2939"/>
      <c r="RSO2939"/>
      <c r="RSP2939"/>
      <c r="RSQ2939"/>
      <c r="RSR2939"/>
      <c r="RSS2939"/>
      <c r="RST2939"/>
      <c r="RSU2939"/>
      <c r="RSV2939"/>
      <c r="RSW2939"/>
      <c r="RSX2939"/>
      <c r="RSY2939"/>
      <c r="RSZ2939"/>
      <c r="RTA2939"/>
      <c r="RTB2939"/>
      <c r="RTC2939"/>
      <c r="RTD2939"/>
      <c r="RTE2939"/>
      <c r="RTF2939"/>
      <c r="RTG2939"/>
      <c r="RTH2939"/>
      <c r="RTI2939"/>
      <c r="RTJ2939"/>
      <c r="RTK2939"/>
      <c r="RTL2939"/>
      <c r="RTM2939"/>
      <c r="RTN2939"/>
      <c r="RTO2939"/>
      <c r="RTP2939"/>
      <c r="RTQ2939"/>
      <c r="RTR2939"/>
      <c r="RTS2939"/>
      <c r="RTT2939"/>
      <c r="RTU2939"/>
      <c r="RTV2939"/>
      <c r="RTW2939"/>
      <c r="RTX2939"/>
      <c r="RTY2939"/>
      <c r="RTZ2939"/>
      <c r="RUA2939"/>
      <c r="RUB2939"/>
      <c r="RUC2939"/>
      <c r="RUD2939"/>
      <c r="RUE2939"/>
      <c r="RUF2939"/>
      <c r="RUG2939"/>
      <c r="RUH2939"/>
      <c r="RUI2939"/>
      <c r="RUJ2939"/>
      <c r="RUK2939"/>
      <c r="RUL2939"/>
      <c r="RUM2939"/>
      <c r="RUN2939"/>
      <c r="RUO2939"/>
      <c r="RUP2939"/>
      <c r="RUQ2939"/>
      <c r="RUR2939"/>
      <c r="RUS2939"/>
      <c r="RUT2939"/>
      <c r="RUU2939"/>
      <c r="RUV2939"/>
      <c r="RUW2939"/>
      <c r="RUX2939"/>
      <c r="RUY2939"/>
      <c r="RUZ2939"/>
      <c r="RVA2939"/>
      <c r="RVB2939"/>
      <c r="RVC2939"/>
      <c r="RVD2939"/>
      <c r="RVE2939"/>
      <c r="RVF2939"/>
      <c r="RVG2939"/>
      <c r="RVH2939"/>
      <c r="RVI2939"/>
      <c r="RVJ2939"/>
      <c r="RVK2939"/>
      <c r="RVL2939"/>
      <c r="RVM2939"/>
      <c r="RVN2939"/>
      <c r="RVO2939"/>
      <c r="RVP2939"/>
      <c r="RVQ2939"/>
      <c r="RVR2939"/>
      <c r="RVS2939"/>
      <c r="RVT2939"/>
      <c r="RVU2939"/>
      <c r="RVV2939"/>
      <c r="RVW2939"/>
      <c r="RVX2939"/>
      <c r="RVY2939"/>
      <c r="RVZ2939"/>
      <c r="RWA2939"/>
      <c r="RWB2939"/>
      <c r="RWC2939"/>
      <c r="RWD2939"/>
      <c r="RWE2939"/>
      <c r="RWF2939"/>
      <c r="RWG2939"/>
      <c r="RWH2939"/>
      <c r="RWI2939"/>
      <c r="RWJ2939"/>
      <c r="RWK2939"/>
      <c r="RWL2939"/>
      <c r="RWM2939"/>
      <c r="RWN2939"/>
      <c r="RWO2939"/>
      <c r="RWP2939"/>
      <c r="RWQ2939"/>
      <c r="RWR2939"/>
      <c r="RWS2939"/>
      <c r="RWT2939"/>
      <c r="RWU2939"/>
      <c r="RWV2939"/>
      <c r="RWW2939"/>
      <c r="RWX2939"/>
      <c r="RWY2939"/>
      <c r="RWZ2939"/>
      <c r="RXA2939"/>
      <c r="RXB2939"/>
      <c r="RXC2939"/>
      <c r="RXD2939"/>
      <c r="RXE2939"/>
      <c r="RXF2939"/>
      <c r="RXG2939"/>
      <c r="RXH2939"/>
      <c r="RXI2939"/>
      <c r="RXJ2939"/>
      <c r="RXK2939"/>
      <c r="RXL2939"/>
      <c r="RXM2939"/>
      <c r="RXN2939"/>
      <c r="RXO2939"/>
      <c r="RXP2939"/>
      <c r="RXQ2939"/>
      <c r="RXR2939"/>
      <c r="RXS2939"/>
      <c r="RXT2939"/>
      <c r="RXU2939"/>
      <c r="RXV2939"/>
      <c r="RXW2939"/>
      <c r="RXX2939"/>
      <c r="RXY2939"/>
      <c r="RXZ2939"/>
      <c r="RYA2939"/>
      <c r="RYB2939"/>
      <c r="RYC2939"/>
      <c r="RYD2939"/>
      <c r="RYE2939"/>
      <c r="RYF2939"/>
      <c r="RYG2939"/>
      <c r="RYH2939"/>
      <c r="RYI2939"/>
      <c r="RYJ2939"/>
      <c r="RYK2939"/>
      <c r="RYL2939"/>
      <c r="RYM2939"/>
      <c r="RYN2939"/>
      <c r="RYO2939"/>
      <c r="RYP2939"/>
      <c r="RYQ2939"/>
      <c r="RYR2939"/>
      <c r="RYS2939"/>
      <c r="RYT2939"/>
      <c r="RYU2939"/>
      <c r="RYV2939"/>
      <c r="RYW2939"/>
      <c r="RYX2939"/>
      <c r="RYY2939"/>
      <c r="RYZ2939"/>
      <c r="RZA2939"/>
      <c r="RZB2939"/>
      <c r="RZC2939"/>
      <c r="RZD2939"/>
      <c r="RZE2939"/>
      <c r="RZF2939"/>
      <c r="RZG2939"/>
      <c r="RZH2939"/>
      <c r="RZI2939"/>
      <c r="RZJ2939"/>
      <c r="RZK2939"/>
      <c r="RZL2939"/>
      <c r="RZM2939"/>
      <c r="RZN2939"/>
      <c r="RZO2939"/>
      <c r="RZP2939"/>
      <c r="RZQ2939"/>
      <c r="RZR2939"/>
      <c r="RZS2939"/>
      <c r="RZT2939"/>
      <c r="RZU2939"/>
      <c r="RZV2939"/>
      <c r="RZW2939"/>
      <c r="RZX2939"/>
      <c r="RZY2939"/>
      <c r="RZZ2939"/>
      <c r="SAA2939"/>
      <c r="SAB2939"/>
      <c r="SAC2939"/>
      <c r="SAD2939"/>
      <c r="SAE2939"/>
      <c r="SAF2939"/>
      <c r="SAG2939"/>
      <c r="SAH2939"/>
      <c r="SAI2939"/>
      <c r="SAJ2939"/>
      <c r="SAK2939"/>
      <c r="SAL2939"/>
      <c r="SAM2939"/>
      <c r="SAN2939"/>
      <c r="SAO2939"/>
      <c r="SAP2939"/>
      <c r="SAQ2939"/>
      <c r="SAR2939"/>
      <c r="SAS2939"/>
      <c r="SAT2939"/>
      <c r="SAU2939"/>
      <c r="SAV2939"/>
      <c r="SAW2939"/>
      <c r="SAX2939"/>
      <c r="SAY2939"/>
      <c r="SAZ2939"/>
      <c r="SBA2939"/>
      <c r="SBB2939"/>
      <c r="SBC2939"/>
      <c r="SBD2939"/>
      <c r="SBE2939"/>
      <c r="SBF2939"/>
      <c r="SBG2939"/>
      <c r="SBH2939"/>
      <c r="SBI2939"/>
      <c r="SBJ2939"/>
      <c r="SBK2939"/>
      <c r="SBL2939"/>
      <c r="SBM2939"/>
      <c r="SBN2939"/>
      <c r="SBO2939"/>
      <c r="SBP2939"/>
      <c r="SBQ2939"/>
      <c r="SBR2939"/>
      <c r="SBS2939"/>
      <c r="SBT2939"/>
      <c r="SBU2939"/>
      <c r="SBV2939"/>
      <c r="SBW2939"/>
      <c r="SBX2939"/>
      <c r="SBY2939"/>
      <c r="SBZ2939"/>
      <c r="SCA2939"/>
      <c r="SCB2939"/>
      <c r="SCC2939"/>
      <c r="SCD2939"/>
      <c r="SCE2939"/>
      <c r="SCF2939"/>
      <c r="SCG2939"/>
      <c r="SCH2939"/>
      <c r="SCI2939"/>
      <c r="SCJ2939"/>
      <c r="SCK2939"/>
      <c r="SCL2939"/>
      <c r="SCM2939"/>
      <c r="SCN2939"/>
      <c r="SCO2939"/>
      <c r="SCP2939"/>
      <c r="SCQ2939"/>
      <c r="SCR2939"/>
      <c r="SCS2939"/>
      <c r="SCT2939"/>
      <c r="SCU2939"/>
      <c r="SCV2939"/>
      <c r="SCW2939"/>
      <c r="SCX2939"/>
      <c r="SCY2939"/>
      <c r="SCZ2939"/>
      <c r="SDA2939"/>
      <c r="SDB2939"/>
      <c r="SDC2939"/>
      <c r="SDD2939"/>
      <c r="SDE2939"/>
      <c r="SDF2939"/>
      <c r="SDG2939"/>
      <c r="SDH2939"/>
      <c r="SDI2939"/>
      <c r="SDJ2939"/>
      <c r="SDK2939"/>
      <c r="SDL2939"/>
      <c r="SDM2939"/>
      <c r="SDN2939"/>
      <c r="SDO2939"/>
      <c r="SDP2939"/>
      <c r="SDQ2939"/>
      <c r="SDR2939"/>
      <c r="SDS2939"/>
      <c r="SDT2939"/>
      <c r="SDU2939"/>
      <c r="SDV2939"/>
      <c r="SDW2939"/>
      <c r="SDX2939"/>
      <c r="SDY2939"/>
      <c r="SDZ2939"/>
      <c r="SEA2939"/>
      <c r="SEB2939"/>
      <c r="SEC2939"/>
      <c r="SED2939"/>
      <c r="SEE2939"/>
      <c r="SEF2939"/>
      <c r="SEG2939"/>
      <c r="SEH2939"/>
      <c r="SEI2939"/>
      <c r="SEJ2939"/>
      <c r="SEK2939"/>
      <c r="SEL2939"/>
      <c r="SEM2939"/>
      <c r="SEN2939"/>
      <c r="SEO2939"/>
      <c r="SEP2939"/>
      <c r="SEQ2939"/>
      <c r="SER2939"/>
      <c r="SES2939"/>
      <c r="SET2939"/>
      <c r="SEU2939"/>
      <c r="SEV2939"/>
      <c r="SEW2939"/>
      <c r="SEX2939"/>
      <c r="SEY2939"/>
      <c r="SEZ2939"/>
      <c r="SFA2939"/>
      <c r="SFB2939"/>
      <c r="SFC2939"/>
      <c r="SFD2939"/>
      <c r="SFE2939"/>
      <c r="SFF2939"/>
      <c r="SFG2939"/>
      <c r="SFH2939"/>
      <c r="SFI2939"/>
      <c r="SFJ2939"/>
      <c r="SFK2939"/>
      <c r="SFL2939"/>
      <c r="SFM2939"/>
      <c r="SFN2939"/>
      <c r="SFO2939"/>
      <c r="SFP2939"/>
      <c r="SFQ2939"/>
      <c r="SFR2939"/>
      <c r="SFS2939"/>
      <c r="SFT2939"/>
      <c r="SFU2939"/>
      <c r="SFV2939"/>
      <c r="SFW2939"/>
      <c r="SFX2939"/>
      <c r="SFY2939"/>
      <c r="SFZ2939"/>
      <c r="SGA2939"/>
      <c r="SGB2939"/>
      <c r="SGC2939"/>
      <c r="SGD2939"/>
      <c r="SGE2939"/>
      <c r="SGF2939"/>
      <c r="SGG2939"/>
      <c r="SGH2939"/>
      <c r="SGI2939"/>
      <c r="SGJ2939"/>
      <c r="SGK2939"/>
      <c r="SGL2939"/>
      <c r="SGM2939"/>
      <c r="SGN2939"/>
      <c r="SGO2939"/>
      <c r="SGP2939"/>
      <c r="SGQ2939"/>
      <c r="SGR2939"/>
      <c r="SGS2939"/>
      <c r="SGT2939"/>
      <c r="SGU2939"/>
      <c r="SGV2939"/>
      <c r="SGW2939"/>
      <c r="SGX2939"/>
      <c r="SGY2939"/>
      <c r="SGZ2939"/>
      <c r="SHA2939"/>
      <c r="SHB2939"/>
      <c r="SHC2939"/>
      <c r="SHD2939"/>
      <c r="SHE2939"/>
      <c r="SHF2939"/>
      <c r="SHG2939"/>
      <c r="SHH2939"/>
      <c r="SHI2939"/>
      <c r="SHJ2939"/>
      <c r="SHK2939"/>
      <c r="SHL2939"/>
      <c r="SHM2939"/>
      <c r="SHN2939"/>
      <c r="SHO2939"/>
      <c r="SHP2939"/>
      <c r="SHQ2939"/>
      <c r="SHR2939"/>
      <c r="SHS2939"/>
      <c r="SHT2939"/>
      <c r="SHU2939"/>
      <c r="SHV2939"/>
      <c r="SHW2939"/>
      <c r="SHX2939"/>
      <c r="SHY2939"/>
      <c r="SHZ2939"/>
      <c r="SIA2939"/>
      <c r="SIB2939"/>
      <c r="SIC2939"/>
      <c r="SID2939"/>
      <c r="SIE2939"/>
      <c r="SIF2939"/>
      <c r="SIG2939"/>
      <c r="SIH2939"/>
      <c r="SII2939"/>
      <c r="SIJ2939"/>
      <c r="SIK2939"/>
      <c r="SIL2939"/>
      <c r="SIM2939"/>
      <c r="SIN2939"/>
      <c r="SIO2939"/>
      <c r="SIP2939"/>
      <c r="SIQ2939"/>
      <c r="SIR2939"/>
      <c r="SIS2939"/>
      <c r="SIT2939"/>
      <c r="SIU2939"/>
      <c r="SIV2939"/>
      <c r="SIW2939"/>
      <c r="SIX2939"/>
      <c r="SIY2939"/>
      <c r="SIZ2939"/>
      <c r="SJA2939"/>
      <c r="SJB2939"/>
      <c r="SJC2939"/>
      <c r="SJD2939"/>
      <c r="SJE2939"/>
      <c r="SJF2939"/>
      <c r="SJG2939"/>
      <c r="SJH2939"/>
      <c r="SJI2939"/>
      <c r="SJJ2939"/>
      <c r="SJK2939"/>
      <c r="SJL2939"/>
      <c r="SJM2939"/>
      <c r="SJN2939"/>
      <c r="SJO2939"/>
      <c r="SJP2939"/>
      <c r="SJQ2939"/>
      <c r="SJR2939"/>
      <c r="SJS2939"/>
      <c r="SJT2939"/>
      <c r="SJU2939"/>
      <c r="SJV2939"/>
      <c r="SJW2939"/>
      <c r="SJX2939"/>
      <c r="SJY2939"/>
      <c r="SJZ2939"/>
      <c r="SKA2939"/>
      <c r="SKB2939"/>
      <c r="SKC2939"/>
      <c r="SKD2939"/>
      <c r="SKE2939"/>
      <c r="SKF2939"/>
      <c r="SKG2939"/>
      <c r="SKH2939"/>
      <c r="SKI2939"/>
      <c r="SKJ2939"/>
      <c r="SKK2939"/>
      <c r="SKL2939"/>
      <c r="SKM2939"/>
      <c r="SKN2939"/>
      <c r="SKO2939"/>
      <c r="SKP2939"/>
      <c r="SKQ2939"/>
      <c r="SKR2939"/>
      <c r="SKS2939"/>
      <c r="SKT2939"/>
      <c r="SKU2939"/>
      <c r="SKV2939"/>
      <c r="SKW2939"/>
      <c r="SKX2939"/>
      <c r="SKY2939"/>
      <c r="SKZ2939"/>
      <c r="SLA2939"/>
      <c r="SLB2939"/>
      <c r="SLC2939"/>
      <c r="SLD2939"/>
      <c r="SLE2939"/>
      <c r="SLF2939"/>
      <c r="SLG2939"/>
      <c r="SLH2939"/>
      <c r="SLI2939"/>
      <c r="SLJ2939"/>
      <c r="SLK2939"/>
      <c r="SLL2939"/>
      <c r="SLM2939"/>
      <c r="SLN2939"/>
      <c r="SLO2939"/>
      <c r="SLP2939"/>
      <c r="SLQ2939"/>
      <c r="SLR2939"/>
      <c r="SLS2939"/>
      <c r="SLT2939"/>
      <c r="SLU2939"/>
      <c r="SLV2939"/>
      <c r="SLW2939"/>
      <c r="SLX2939"/>
      <c r="SLY2939"/>
      <c r="SLZ2939"/>
      <c r="SMA2939"/>
      <c r="SMB2939"/>
      <c r="SMC2939"/>
      <c r="SMD2939"/>
      <c r="SME2939"/>
      <c r="SMF2939"/>
      <c r="SMG2939"/>
      <c r="SMH2939"/>
      <c r="SMI2939"/>
      <c r="SMJ2939"/>
      <c r="SMK2939"/>
      <c r="SML2939"/>
      <c r="SMM2939"/>
      <c r="SMN2939"/>
      <c r="SMO2939"/>
      <c r="SMP2939"/>
      <c r="SMQ2939"/>
      <c r="SMR2939"/>
      <c r="SMS2939"/>
      <c r="SMT2939"/>
      <c r="SMU2939"/>
      <c r="SMV2939"/>
      <c r="SMW2939"/>
      <c r="SMX2939"/>
      <c r="SMY2939"/>
      <c r="SMZ2939"/>
      <c r="SNA2939"/>
      <c r="SNB2939"/>
      <c r="SNC2939"/>
      <c r="SND2939"/>
      <c r="SNE2939"/>
      <c r="SNF2939"/>
      <c r="SNG2939"/>
      <c r="SNH2939"/>
      <c r="SNI2939"/>
      <c r="SNJ2939"/>
      <c r="SNK2939"/>
      <c r="SNL2939"/>
      <c r="SNM2939"/>
      <c r="SNN2939"/>
      <c r="SNO2939"/>
      <c r="SNP2939"/>
      <c r="SNQ2939"/>
      <c r="SNR2939"/>
      <c r="SNS2939"/>
      <c r="SNT2939"/>
      <c r="SNU2939"/>
      <c r="SNV2939"/>
      <c r="SNW2939"/>
      <c r="SNX2939"/>
      <c r="SNY2939"/>
      <c r="SNZ2939"/>
      <c r="SOA2939"/>
      <c r="SOB2939"/>
      <c r="SOC2939"/>
      <c r="SOD2939"/>
      <c r="SOE2939"/>
      <c r="SOF2939"/>
      <c r="SOG2939"/>
      <c r="SOH2939"/>
      <c r="SOI2939"/>
      <c r="SOJ2939"/>
      <c r="SOK2939"/>
      <c r="SOL2939"/>
      <c r="SOM2939"/>
      <c r="SON2939"/>
      <c r="SOO2939"/>
      <c r="SOP2939"/>
      <c r="SOQ2939"/>
      <c r="SOR2939"/>
      <c r="SOS2939"/>
      <c r="SOT2939"/>
      <c r="SOU2939"/>
      <c r="SOV2939"/>
      <c r="SOW2939"/>
      <c r="SOX2939"/>
      <c r="SOY2939"/>
      <c r="SOZ2939"/>
      <c r="SPA2939"/>
      <c r="SPB2939"/>
      <c r="SPC2939"/>
      <c r="SPD2939"/>
      <c r="SPE2939"/>
      <c r="SPF2939"/>
      <c r="SPG2939"/>
      <c r="SPH2939"/>
      <c r="SPI2939"/>
      <c r="SPJ2939"/>
      <c r="SPK2939"/>
      <c r="SPL2939"/>
      <c r="SPM2939"/>
      <c r="SPN2939"/>
      <c r="SPO2939"/>
      <c r="SPP2939"/>
      <c r="SPQ2939"/>
      <c r="SPR2939"/>
      <c r="SPS2939"/>
      <c r="SPT2939"/>
      <c r="SPU2939"/>
      <c r="SPV2939"/>
      <c r="SPW2939"/>
      <c r="SPX2939"/>
      <c r="SPY2939"/>
      <c r="SPZ2939"/>
      <c r="SQA2939"/>
      <c r="SQB2939"/>
      <c r="SQC2939"/>
      <c r="SQD2939"/>
      <c r="SQE2939"/>
      <c r="SQF2939"/>
      <c r="SQG2939"/>
      <c r="SQH2939"/>
      <c r="SQI2939"/>
      <c r="SQJ2939"/>
      <c r="SQK2939"/>
      <c r="SQL2939"/>
      <c r="SQM2939"/>
      <c r="SQN2939"/>
      <c r="SQO2939"/>
      <c r="SQP2939"/>
      <c r="SQQ2939"/>
      <c r="SQR2939"/>
      <c r="SQS2939"/>
      <c r="SQT2939"/>
      <c r="SQU2939"/>
      <c r="SQV2939"/>
      <c r="SQW2939"/>
      <c r="SQX2939"/>
      <c r="SQY2939"/>
      <c r="SQZ2939"/>
      <c r="SRA2939"/>
      <c r="SRB2939"/>
      <c r="SRC2939"/>
      <c r="SRD2939"/>
      <c r="SRE2939"/>
      <c r="SRF2939"/>
      <c r="SRG2939"/>
      <c r="SRH2939"/>
      <c r="SRI2939"/>
      <c r="SRJ2939"/>
      <c r="SRK2939"/>
      <c r="SRL2939"/>
      <c r="SRM2939"/>
      <c r="SRN2939"/>
      <c r="SRO2939"/>
      <c r="SRP2939"/>
      <c r="SRQ2939"/>
      <c r="SRR2939"/>
      <c r="SRS2939"/>
      <c r="SRT2939"/>
      <c r="SRU2939"/>
      <c r="SRV2939"/>
      <c r="SRW2939"/>
      <c r="SRX2939"/>
      <c r="SRY2939"/>
      <c r="SRZ2939"/>
      <c r="SSA2939"/>
      <c r="SSB2939"/>
      <c r="SSC2939"/>
      <c r="SSD2939"/>
      <c r="SSE2939"/>
      <c r="SSF2939"/>
      <c r="SSG2939"/>
      <c r="SSH2939"/>
      <c r="SSI2939"/>
      <c r="SSJ2939"/>
      <c r="SSK2939"/>
      <c r="SSL2939"/>
      <c r="SSM2939"/>
      <c r="SSN2939"/>
      <c r="SSO2939"/>
      <c r="SSP2939"/>
      <c r="SSQ2939"/>
      <c r="SSR2939"/>
      <c r="SSS2939"/>
      <c r="SST2939"/>
      <c r="SSU2939"/>
      <c r="SSV2939"/>
      <c r="SSW2939"/>
      <c r="SSX2939"/>
      <c r="SSY2939"/>
      <c r="SSZ2939"/>
      <c r="STA2939"/>
      <c r="STB2939"/>
      <c r="STC2939"/>
      <c r="STD2939"/>
      <c r="STE2939"/>
      <c r="STF2939"/>
      <c r="STG2939"/>
      <c r="STH2939"/>
      <c r="STI2939"/>
      <c r="STJ2939"/>
      <c r="STK2939"/>
      <c r="STL2939"/>
      <c r="STM2939"/>
      <c r="STN2939"/>
      <c r="STO2939"/>
      <c r="STP2939"/>
      <c r="STQ2939"/>
      <c r="STR2939"/>
      <c r="STS2939"/>
      <c r="STT2939"/>
      <c r="STU2939"/>
      <c r="STV2939"/>
      <c r="STW2939"/>
      <c r="STX2939"/>
      <c r="STY2939"/>
      <c r="STZ2939"/>
      <c r="SUA2939"/>
      <c r="SUB2939"/>
      <c r="SUC2939"/>
      <c r="SUD2939"/>
      <c r="SUE2939"/>
      <c r="SUF2939"/>
      <c r="SUG2939"/>
      <c r="SUH2939"/>
      <c r="SUI2939"/>
      <c r="SUJ2939"/>
      <c r="SUK2939"/>
      <c r="SUL2939"/>
      <c r="SUM2939"/>
      <c r="SUN2939"/>
      <c r="SUO2939"/>
      <c r="SUP2939"/>
      <c r="SUQ2939"/>
      <c r="SUR2939"/>
      <c r="SUS2939"/>
      <c r="SUT2939"/>
      <c r="SUU2939"/>
      <c r="SUV2939"/>
      <c r="SUW2939"/>
      <c r="SUX2939"/>
      <c r="SUY2939"/>
      <c r="SUZ2939"/>
      <c r="SVA2939"/>
      <c r="SVB2939"/>
      <c r="SVC2939"/>
      <c r="SVD2939"/>
      <c r="SVE2939"/>
      <c r="SVF2939"/>
      <c r="SVG2939"/>
      <c r="SVH2939"/>
      <c r="SVI2939"/>
      <c r="SVJ2939"/>
      <c r="SVK2939"/>
      <c r="SVL2939"/>
      <c r="SVM2939"/>
      <c r="SVN2939"/>
      <c r="SVO2939"/>
      <c r="SVP2939"/>
      <c r="SVQ2939"/>
      <c r="SVR2939"/>
      <c r="SVS2939"/>
      <c r="SVT2939"/>
      <c r="SVU2939"/>
      <c r="SVV2939"/>
      <c r="SVW2939"/>
      <c r="SVX2939"/>
      <c r="SVY2939"/>
      <c r="SVZ2939"/>
      <c r="SWA2939"/>
      <c r="SWB2939"/>
      <c r="SWC2939"/>
      <c r="SWD2939"/>
      <c r="SWE2939"/>
      <c r="SWF2939"/>
      <c r="SWG2939"/>
      <c r="SWH2939"/>
      <c r="SWI2939"/>
      <c r="SWJ2939"/>
      <c r="SWK2939"/>
      <c r="SWL2939"/>
      <c r="SWM2939"/>
      <c r="SWN2939"/>
      <c r="SWO2939"/>
      <c r="SWP2939"/>
      <c r="SWQ2939"/>
      <c r="SWR2939"/>
      <c r="SWS2939"/>
      <c r="SWT2939"/>
      <c r="SWU2939"/>
      <c r="SWV2939"/>
      <c r="SWW2939"/>
      <c r="SWX2939"/>
      <c r="SWY2939"/>
      <c r="SWZ2939"/>
      <c r="SXA2939"/>
      <c r="SXB2939"/>
      <c r="SXC2939"/>
      <c r="SXD2939"/>
      <c r="SXE2939"/>
      <c r="SXF2939"/>
      <c r="SXG2939"/>
      <c r="SXH2939"/>
      <c r="SXI2939"/>
      <c r="SXJ2939"/>
      <c r="SXK2939"/>
      <c r="SXL2939"/>
      <c r="SXM2939"/>
      <c r="SXN2939"/>
      <c r="SXO2939"/>
      <c r="SXP2939"/>
      <c r="SXQ2939"/>
      <c r="SXR2939"/>
      <c r="SXS2939"/>
      <c r="SXT2939"/>
      <c r="SXU2939"/>
      <c r="SXV2939"/>
      <c r="SXW2939"/>
      <c r="SXX2939"/>
      <c r="SXY2939"/>
      <c r="SXZ2939"/>
      <c r="SYA2939"/>
      <c r="SYB2939"/>
      <c r="SYC2939"/>
      <c r="SYD2939"/>
      <c r="SYE2939"/>
      <c r="SYF2939"/>
      <c r="SYG2939"/>
      <c r="SYH2939"/>
      <c r="SYI2939"/>
      <c r="SYJ2939"/>
      <c r="SYK2939"/>
      <c r="SYL2939"/>
      <c r="SYM2939"/>
      <c r="SYN2939"/>
      <c r="SYO2939"/>
      <c r="SYP2939"/>
      <c r="SYQ2939"/>
      <c r="SYR2939"/>
      <c r="SYS2939"/>
      <c r="SYT2939"/>
      <c r="SYU2939"/>
      <c r="SYV2939"/>
      <c r="SYW2939"/>
      <c r="SYX2939"/>
      <c r="SYY2939"/>
      <c r="SYZ2939"/>
      <c r="SZA2939"/>
      <c r="SZB2939"/>
      <c r="SZC2939"/>
      <c r="SZD2939"/>
      <c r="SZE2939"/>
      <c r="SZF2939"/>
      <c r="SZG2939"/>
      <c r="SZH2939"/>
      <c r="SZI2939"/>
      <c r="SZJ2939"/>
      <c r="SZK2939"/>
      <c r="SZL2939"/>
      <c r="SZM2939"/>
      <c r="SZN2939"/>
      <c r="SZO2939"/>
      <c r="SZP2939"/>
      <c r="SZQ2939"/>
      <c r="SZR2939"/>
      <c r="SZS2939"/>
      <c r="SZT2939"/>
      <c r="SZU2939"/>
      <c r="SZV2939"/>
      <c r="SZW2939"/>
      <c r="SZX2939"/>
      <c r="SZY2939"/>
      <c r="SZZ2939"/>
      <c r="TAA2939"/>
      <c r="TAB2939"/>
      <c r="TAC2939"/>
      <c r="TAD2939"/>
      <c r="TAE2939"/>
      <c r="TAF2939"/>
      <c r="TAG2939"/>
      <c r="TAH2939"/>
      <c r="TAI2939"/>
      <c r="TAJ2939"/>
      <c r="TAK2939"/>
      <c r="TAL2939"/>
      <c r="TAM2939"/>
      <c r="TAN2939"/>
      <c r="TAO2939"/>
      <c r="TAP2939"/>
      <c r="TAQ2939"/>
      <c r="TAR2939"/>
      <c r="TAS2939"/>
      <c r="TAT2939"/>
      <c r="TAU2939"/>
      <c r="TAV2939"/>
      <c r="TAW2939"/>
      <c r="TAX2939"/>
      <c r="TAY2939"/>
      <c r="TAZ2939"/>
      <c r="TBA2939"/>
      <c r="TBB2939"/>
      <c r="TBC2939"/>
      <c r="TBD2939"/>
      <c r="TBE2939"/>
      <c r="TBF2939"/>
      <c r="TBG2939"/>
      <c r="TBH2939"/>
      <c r="TBI2939"/>
      <c r="TBJ2939"/>
      <c r="TBK2939"/>
      <c r="TBL2939"/>
      <c r="TBM2939"/>
      <c r="TBN2939"/>
      <c r="TBO2939"/>
      <c r="TBP2939"/>
      <c r="TBQ2939"/>
      <c r="TBR2939"/>
      <c r="TBS2939"/>
      <c r="TBT2939"/>
      <c r="TBU2939"/>
      <c r="TBV2939"/>
      <c r="TBW2939"/>
      <c r="TBX2939"/>
      <c r="TBY2939"/>
      <c r="TBZ2939"/>
      <c r="TCA2939"/>
      <c r="TCB2939"/>
      <c r="TCC2939"/>
      <c r="TCD2939"/>
      <c r="TCE2939"/>
      <c r="TCF2939"/>
      <c r="TCG2939"/>
      <c r="TCH2939"/>
      <c r="TCI2939"/>
      <c r="TCJ2939"/>
      <c r="TCK2939"/>
      <c r="TCL2939"/>
      <c r="TCM2939"/>
      <c r="TCN2939"/>
      <c r="TCO2939"/>
      <c r="TCP2939"/>
      <c r="TCQ2939"/>
      <c r="TCR2939"/>
      <c r="TCS2939"/>
      <c r="TCT2939"/>
      <c r="TCU2939"/>
      <c r="TCV2939"/>
      <c r="TCW2939"/>
      <c r="TCX2939"/>
      <c r="TCY2939"/>
      <c r="TCZ2939"/>
      <c r="TDA2939"/>
      <c r="TDB2939"/>
      <c r="TDC2939"/>
      <c r="TDD2939"/>
      <c r="TDE2939"/>
      <c r="TDF2939"/>
      <c r="TDG2939"/>
      <c r="TDH2939"/>
      <c r="TDI2939"/>
      <c r="TDJ2939"/>
      <c r="TDK2939"/>
      <c r="TDL2939"/>
      <c r="TDM2939"/>
      <c r="TDN2939"/>
      <c r="TDO2939"/>
      <c r="TDP2939"/>
      <c r="TDQ2939"/>
      <c r="TDR2939"/>
      <c r="TDS2939"/>
      <c r="TDT2939"/>
      <c r="TDU2939"/>
      <c r="TDV2939"/>
      <c r="TDW2939"/>
      <c r="TDX2939"/>
      <c r="TDY2939"/>
      <c r="TDZ2939"/>
      <c r="TEA2939"/>
      <c r="TEB2939"/>
      <c r="TEC2939"/>
      <c r="TED2939"/>
      <c r="TEE2939"/>
      <c r="TEF2939"/>
      <c r="TEG2939"/>
      <c r="TEH2939"/>
      <c r="TEI2939"/>
      <c r="TEJ2939"/>
      <c r="TEK2939"/>
      <c r="TEL2939"/>
      <c r="TEM2939"/>
      <c r="TEN2939"/>
      <c r="TEO2939"/>
      <c r="TEP2939"/>
      <c r="TEQ2939"/>
      <c r="TER2939"/>
      <c r="TES2939"/>
      <c r="TET2939"/>
      <c r="TEU2939"/>
      <c r="TEV2939"/>
      <c r="TEW2939"/>
      <c r="TEX2939"/>
      <c r="TEY2939"/>
      <c r="TEZ2939"/>
      <c r="TFA2939"/>
      <c r="TFB2939"/>
      <c r="TFC2939"/>
      <c r="TFD2939"/>
      <c r="TFE2939"/>
      <c r="TFF2939"/>
      <c r="TFG2939"/>
      <c r="TFH2939"/>
      <c r="TFI2939"/>
      <c r="TFJ2939"/>
      <c r="TFK2939"/>
      <c r="TFL2939"/>
      <c r="TFM2939"/>
      <c r="TFN2939"/>
      <c r="TFO2939"/>
      <c r="TFP2939"/>
      <c r="TFQ2939"/>
      <c r="TFR2939"/>
      <c r="TFS2939"/>
      <c r="TFT2939"/>
      <c r="TFU2939"/>
      <c r="TFV2939"/>
      <c r="TFW2939"/>
      <c r="TFX2939"/>
      <c r="TFY2939"/>
      <c r="TFZ2939"/>
      <c r="TGA2939"/>
      <c r="TGB2939"/>
      <c r="TGC2939"/>
      <c r="TGD2939"/>
      <c r="TGE2939"/>
      <c r="TGF2939"/>
      <c r="TGG2939"/>
      <c r="TGH2939"/>
      <c r="TGI2939"/>
      <c r="TGJ2939"/>
      <c r="TGK2939"/>
      <c r="TGL2939"/>
      <c r="TGM2939"/>
      <c r="TGN2939"/>
      <c r="TGO2939"/>
      <c r="TGP2939"/>
      <c r="TGQ2939"/>
      <c r="TGR2939"/>
      <c r="TGS2939"/>
      <c r="TGT2939"/>
      <c r="TGU2939"/>
      <c r="TGV2939"/>
      <c r="TGW2939"/>
      <c r="TGX2939"/>
      <c r="TGY2939"/>
      <c r="TGZ2939"/>
      <c r="THA2939"/>
      <c r="THB2939"/>
      <c r="THC2939"/>
      <c r="THD2939"/>
      <c r="THE2939"/>
      <c r="THF2939"/>
      <c r="THG2939"/>
      <c r="THH2939"/>
      <c r="THI2939"/>
      <c r="THJ2939"/>
      <c r="THK2939"/>
      <c r="THL2939"/>
      <c r="THM2939"/>
      <c r="THN2939"/>
      <c r="THO2939"/>
      <c r="THP2939"/>
      <c r="THQ2939"/>
      <c r="THR2939"/>
      <c r="THS2939"/>
      <c r="THT2939"/>
      <c r="THU2939"/>
      <c r="THV2939"/>
      <c r="THW2939"/>
      <c r="THX2939"/>
      <c r="THY2939"/>
      <c r="THZ2939"/>
      <c r="TIA2939"/>
      <c r="TIB2939"/>
      <c r="TIC2939"/>
      <c r="TID2939"/>
      <c r="TIE2939"/>
      <c r="TIF2939"/>
      <c r="TIG2939"/>
      <c r="TIH2939"/>
      <c r="TII2939"/>
      <c r="TIJ2939"/>
      <c r="TIK2939"/>
      <c r="TIL2939"/>
      <c r="TIM2939"/>
      <c r="TIN2939"/>
      <c r="TIO2939"/>
      <c r="TIP2939"/>
      <c r="TIQ2939"/>
      <c r="TIR2939"/>
      <c r="TIS2939"/>
      <c r="TIT2939"/>
      <c r="TIU2939"/>
      <c r="TIV2939"/>
      <c r="TIW2939"/>
      <c r="TIX2939"/>
      <c r="TIY2939"/>
      <c r="TIZ2939"/>
      <c r="TJA2939"/>
      <c r="TJB2939"/>
      <c r="TJC2939"/>
      <c r="TJD2939"/>
      <c r="TJE2939"/>
      <c r="TJF2939"/>
      <c r="TJG2939"/>
      <c r="TJH2939"/>
      <c r="TJI2939"/>
      <c r="TJJ2939"/>
      <c r="TJK2939"/>
      <c r="TJL2939"/>
      <c r="TJM2939"/>
      <c r="TJN2939"/>
      <c r="TJO2939"/>
      <c r="TJP2939"/>
      <c r="TJQ2939"/>
      <c r="TJR2939"/>
      <c r="TJS2939"/>
      <c r="TJT2939"/>
      <c r="TJU2939"/>
      <c r="TJV2939"/>
      <c r="TJW2939"/>
      <c r="TJX2939"/>
      <c r="TJY2939"/>
      <c r="TJZ2939"/>
      <c r="TKA2939"/>
      <c r="TKB2939"/>
      <c r="TKC2939"/>
      <c r="TKD2939"/>
      <c r="TKE2939"/>
      <c r="TKF2939"/>
      <c r="TKG2939"/>
      <c r="TKH2939"/>
      <c r="TKI2939"/>
      <c r="TKJ2939"/>
      <c r="TKK2939"/>
      <c r="TKL2939"/>
      <c r="TKM2939"/>
      <c r="TKN2939"/>
      <c r="TKO2939"/>
      <c r="TKP2939"/>
      <c r="TKQ2939"/>
      <c r="TKR2939"/>
      <c r="TKS2939"/>
      <c r="TKT2939"/>
      <c r="TKU2939"/>
      <c r="TKV2939"/>
      <c r="TKW2939"/>
      <c r="TKX2939"/>
      <c r="TKY2939"/>
      <c r="TKZ2939"/>
      <c r="TLA2939"/>
      <c r="TLB2939"/>
      <c r="TLC2939"/>
      <c r="TLD2939"/>
      <c r="TLE2939"/>
      <c r="TLF2939"/>
      <c r="TLG2939"/>
      <c r="TLH2939"/>
      <c r="TLI2939"/>
      <c r="TLJ2939"/>
      <c r="TLK2939"/>
      <c r="TLL2939"/>
      <c r="TLM2939"/>
      <c r="TLN2939"/>
      <c r="TLO2939"/>
      <c r="TLP2939"/>
      <c r="TLQ2939"/>
      <c r="TLR2939"/>
      <c r="TLS2939"/>
      <c r="TLT2939"/>
      <c r="TLU2939"/>
      <c r="TLV2939"/>
      <c r="TLW2939"/>
      <c r="TLX2939"/>
      <c r="TLY2939"/>
      <c r="TLZ2939"/>
      <c r="TMA2939"/>
      <c r="TMB2939"/>
      <c r="TMC2939"/>
      <c r="TMD2939"/>
      <c r="TME2939"/>
      <c r="TMF2939"/>
      <c r="TMG2939"/>
      <c r="TMH2939"/>
      <c r="TMI2939"/>
      <c r="TMJ2939"/>
      <c r="TMK2939"/>
      <c r="TML2939"/>
      <c r="TMM2939"/>
      <c r="TMN2939"/>
      <c r="TMO2939"/>
      <c r="TMP2939"/>
      <c r="TMQ2939"/>
      <c r="TMR2939"/>
      <c r="TMS2939"/>
      <c r="TMT2939"/>
      <c r="TMU2939"/>
      <c r="TMV2939"/>
      <c r="TMW2939"/>
      <c r="TMX2939"/>
      <c r="TMY2939"/>
      <c r="TMZ2939"/>
      <c r="TNA2939"/>
      <c r="TNB2939"/>
      <c r="TNC2939"/>
      <c r="TND2939"/>
      <c r="TNE2939"/>
      <c r="TNF2939"/>
      <c r="TNG2939"/>
      <c r="TNH2939"/>
      <c r="TNI2939"/>
      <c r="TNJ2939"/>
      <c r="TNK2939"/>
      <c r="TNL2939"/>
      <c r="TNM2939"/>
      <c r="TNN2939"/>
      <c r="TNO2939"/>
      <c r="TNP2939"/>
      <c r="TNQ2939"/>
      <c r="TNR2939"/>
      <c r="TNS2939"/>
      <c r="TNT2939"/>
      <c r="TNU2939"/>
      <c r="TNV2939"/>
      <c r="TNW2939"/>
      <c r="TNX2939"/>
      <c r="TNY2939"/>
      <c r="TNZ2939"/>
      <c r="TOA2939"/>
      <c r="TOB2939"/>
      <c r="TOC2939"/>
      <c r="TOD2939"/>
      <c r="TOE2939"/>
      <c r="TOF2939"/>
      <c r="TOG2939"/>
      <c r="TOH2939"/>
      <c r="TOI2939"/>
      <c r="TOJ2939"/>
      <c r="TOK2939"/>
      <c r="TOL2939"/>
      <c r="TOM2939"/>
      <c r="TON2939"/>
      <c r="TOO2939"/>
      <c r="TOP2939"/>
      <c r="TOQ2939"/>
      <c r="TOR2939"/>
      <c r="TOS2939"/>
      <c r="TOT2939"/>
      <c r="TOU2939"/>
      <c r="TOV2939"/>
      <c r="TOW2939"/>
      <c r="TOX2939"/>
      <c r="TOY2939"/>
      <c r="TOZ2939"/>
      <c r="TPA2939"/>
      <c r="TPB2939"/>
      <c r="TPC2939"/>
      <c r="TPD2939"/>
      <c r="TPE2939"/>
      <c r="TPF2939"/>
      <c r="TPG2939"/>
      <c r="TPH2939"/>
      <c r="TPI2939"/>
      <c r="TPJ2939"/>
      <c r="TPK2939"/>
      <c r="TPL2939"/>
      <c r="TPM2939"/>
      <c r="TPN2939"/>
      <c r="TPO2939"/>
      <c r="TPP2939"/>
      <c r="TPQ2939"/>
      <c r="TPR2939"/>
      <c r="TPS2939"/>
      <c r="TPT2939"/>
      <c r="TPU2939"/>
      <c r="TPV2939"/>
      <c r="TPW2939"/>
      <c r="TPX2939"/>
      <c r="TPY2939"/>
      <c r="TPZ2939"/>
      <c r="TQA2939"/>
      <c r="TQB2939"/>
      <c r="TQC2939"/>
      <c r="TQD2939"/>
      <c r="TQE2939"/>
      <c r="TQF2939"/>
      <c r="TQG2939"/>
      <c r="TQH2939"/>
      <c r="TQI2939"/>
      <c r="TQJ2939"/>
      <c r="TQK2939"/>
      <c r="TQL2939"/>
      <c r="TQM2939"/>
      <c r="TQN2939"/>
      <c r="TQO2939"/>
      <c r="TQP2939"/>
      <c r="TQQ2939"/>
      <c r="TQR2939"/>
      <c r="TQS2939"/>
      <c r="TQT2939"/>
      <c r="TQU2939"/>
      <c r="TQV2939"/>
      <c r="TQW2939"/>
      <c r="TQX2939"/>
      <c r="TQY2939"/>
      <c r="TQZ2939"/>
      <c r="TRA2939"/>
      <c r="TRB2939"/>
      <c r="TRC2939"/>
      <c r="TRD2939"/>
      <c r="TRE2939"/>
      <c r="TRF2939"/>
      <c r="TRG2939"/>
      <c r="TRH2939"/>
      <c r="TRI2939"/>
      <c r="TRJ2939"/>
      <c r="TRK2939"/>
      <c r="TRL2939"/>
      <c r="TRM2939"/>
      <c r="TRN2939"/>
      <c r="TRO2939"/>
      <c r="TRP2939"/>
      <c r="TRQ2939"/>
      <c r="TRR2939"/>
      <c r="TRS2939"/>
      <c r="TRT2939"/>
      <c r="TRU2939"/>
      <c r="TRV2939"/>
      <c r="TRW2939"/>
      <c r="TRX2939"/>
      <c r="TRY2939"/>
      <c r="TRZ2939"/>
      <c r="TSA2939"/>
      <c r="TSB2939"/>
      <c r="TSC2939"/>
      <c r="TSD2939"/>
      <c r="TSE2939"/>
      <c r="TSF2939"/>
      <c r="TSG2939"/>
      <c r="TSH2939"/>
      <c r="TSI2939"/>
      <c r="TSJ2939"/>
      <c r="TSK2939"/>
      <c r="TSL2939"/>
      <c r="TSM2939"/>
      <c r="TSN2939"/>
      <c r="TSO2939"/>
      <c r="TSP2939"/>
      <c r="TSQ2939"/>
      <c r="TSR2939"/>
      <c r="TSS2939"/>
      <c r="TST2939"/>
      <c r="TSU2939"/>
      <c r="TSV2939"/>
      <c r="TSW2939"/>
      <c r="TSX2939"/>
      <c r="TSY2939"/>
      <c r="TSZ2939"/>
      <c r="TTA2939"/>
      <c r="TTB2939"/>
      <c r="TTC2939"/>
      <c r="TTD2939"/>
      <c r="TTE2939"/>
      <c r="TTF2939"/>
      <c r="TTG2939"/>
      <c r="TTH2939"/>
      <c r="TTI2939"/>
      <c r="TTJ2939"/>
      <c r="TTK2939"/>
      <c r="TTL2939"/>
      <c r="TTM2939"/>
      <c r="TTN2939"/>
      <c r="TTO2939"/>
      <c r="TTP2939"/>
      <c r="TTQ2939"/>
      <c r="TTR2939"/>
      <c r="TTS2939"/>
      <c r="TTT2939"/>
      <c r="TTU2939"/>
      <c r="TTV2939"/>
      <c r="TTW2939"/>
      <c r="TTX2939"/>
      <c r="TTY2939"/>
      <c r="TTZ2939"/>
      <c r="TUA2939"/>
      <c r="TUB2939"/>
      <c r="TUC2939"/>
      <c r="TUD2939"/>
      <c r="TUE2939"/>
      <c r="TUF2939"/>
      <c r="TUG2939"/>
      <c r="TUH2939"/>
      <c r="TUI2939"/>
      <c r="TUJ2939"/>
      <c r="TUK2939"/>
      <c r="TUL2939"/>
      <c r="TUM2939"/>
      <c r="TUN2939"/>
      <c r="TUO2939"/>
      <c r="TUP2939"/>
      <c r="TUQ2939"/>
      <c r="TUR2939"/>
      <c r="TUS2939"/>
      <c r="TUT2939"/>
      <c r="TUU2939"/>
      <c r="TUV2939"/>
      <c r="TUW2939"/>
      <c r="TUX2939"/>
      <c r="TUY2939"/>
      <c r="TUZ2939"/>
      <c r="TVA2939"/>
      <c r="TVB2939"/>
      <c r="TVC2939"/>
      <c r="TVD2939"/>
      <c r="TVE2939"/>
      <c r="TVF2939"/>
      <c r="TVG2939"/>
      <c r="TVH2939"/>
      <c r="TVI2939"/>
      <c r="TVJ2939"/>
      <c r="TVK2939"/>
      <c r="TVL2939"/>
      <c r="TVM2939"/>
      <c r="TVN2939"/>
      <c r="TVO2939"/>
      <c r="TVP2939"/>
      <c r="TVQ2939"/>
      <c r="TVR2939"/>
      <c r="TVS2939"/>
      <c r="TVT2939"/>
      <c r="TVU2939"/>
      <c r="TVV2939"/>
      <c r="TVW2939"/>
      <c r="TVX2939"/>
      <c r="TVY2939"/>
      <c r="TVZ2939"/>
      <c r="TWA2939"/>
      <c r="TWB2939"/>
      <c r="TWC2939"/>
      <c r="TWD2939"/>
      <c r="TWE2939"/>
      <c r="TWF2939"/>
      <c r="TWG2939"/>
      <c r="TWH2939"/>
      <c r="TWI2939"/>
      <c r="TWJ2939"/>
      <c r="TWK2939"/>
      <c r="TWL2939"/>
      <c r="TWM2939"/>
      <c r="TWN2939"/>
      <c r="TWO2939"/>
      <c r="TWP2939"/>
      <c r="TWQ2939"/>
      <c r="TWR2939"/>
      <c r="TWS2939"/>
      <c r="TWT2939"/>
      <c r="TWU2939"/>
      <c r="TWV2939"/>
      <c r="TWW2939"/>
      <c r="TWX2939"/>
      <c r="TWY2939"/>
      <c r="TWZ2939"/>
      <c r="TXA2939"/>
      <c r="TXB2939"/>
      <c r="TXC2939"/>
      <c r="TXD2939"/>
      <c r="TXE2939"/>
      <c r="TXF2939"/>
      <c r="TXG2939"/>
      <c r="TXH2939"/>
      <c r="TXI2939"/>
      <c r="TXJ2939"/>
      <c r="TXK2939"/>
      <c r="TXL2939"/>
      <c r="TXM2939"/>
      <c r="TXN2939"/>
      <c r="TXO2939"/>
      <c r="TXP2939"/>
      <c r="TXQ2939"/>
      <c r="TXR2939"/>
      <c r="TXS2939"/>
      <c r="TXT2939"/>
      <c r="TXU2939"/>
      <c r="TXV2939"/>
      <c r="TXW2939"/>
      <c r="TXX2939"/>
      <c r="TXY2939"/>
      <c r="TXZ2939"/>
      <c r="TYA2939"/>
      <c r="TYB2939"/>
      <c r="TYC2939"/>
      <c r="TYD2939"/>
      <c r="TYE2939"/>
      <c r="TYF2939"/>
      <c r="TYG2939"/>
      <c r="TYH2939"/>
      <c r="TYI2939"/>
      <c r="TYJ2939"/>
      <c r="TYK2939"/>
      <c r="TYL2939"/>
      <c r="TYM2939"/>
      <c r="TYN2939"/>
      <c r="TYO2939"/>
      <c r="TYP2939"/>
      <c r="TYQ2939"/>
      <c r="TYR2939"/>
      <c r="TYS2939"/>
      <c r="TYT2939"/>
      <c r="TYU2939"/>
      <c r="TYV2939"/>
      <c r="TYW2939"/>
      <c r="TYX2939"/>
      <c r="TYY2939"/>
      <c r="TYZ2939"/>
      <c r="TZA2939"/>
      <c r="TZB2939"/>
      <c r="TZC2939"/>
      <c r="TZD2939"/>
      <c r="TZE2939"/>
      <c r="TZF2939"/>
      <c r="TZG2939"/>
      <c r="TZH2939"/>
      <c r="TZI2939"/>
      <c r="TZJ2939"/>
      <c r="TZK2939"/>
      <c r="TZL2939"/>
      <c r="TZM2939"/>
      <c r="TZN2939"/>
      <c r="TZO2939"/>
      <c r="TZP2939"/>
      <c r="TZQ2939"/>
      <c r="TZR2939"/>
      <c r="TZS2939"/>
      <c r="TZT2939"/>
      <c r="TZU2939"/>
      <c r="TZV2939"/>
      <c r="TZW2939"/>
      <c r="TZX2939"/>
      <c r="TZY2939"/>
      <c r="TZZ2939"/>
      <c r="UAA2939"/>
      <c r="UAB2939"/>
      <c r="UAC2939"/>
      <c r="UAD2939"/>
      <c r="UAE2939"/>
      <c r="UAF2939"/>
      <c r="UAG2939"/>
      <c r="UAH2939"/>
      <c r="UAI2939"/>
      <c r="UAJ2939"/>
      <c r="UAK2939"/>
      <c r="UAL2939"/>
      <c r="UAM2939"/>
      <c r="UAN2939"/>
      <c r="UAO2939"/>
      <c r="UAP2939"/>
      <c r="UAQ2939"/>
      <c r="UAR2939"/>
      <c r="UAS2939"/>
      <c r="UAT2939"/>
      <c r="UAU2939"/>
      <c r="UAV2939"/>
      <c r="UAW2939"/>
      <c r="UAX2939"/>
      <c r="UAY2939"/>
      <c r="UAZ2939"/>
      <c r="UBA2939"/>
      <c r="UBB2939"/>
      <c r="UBC2939"/>
      <c r="UBD2939"/>
      <c r="UBE2939"/>
      <c r="UBF2939"/>
      <c r="UBG2939"/>
      <c r="UBH2939"/>
      <c r="UBI2939"/>
      <c r="UBJ2939"/>
      <c r="UBK2939"/>
      <c r="UBL2939"/>
      <c r="UBM2939"/>
      <c r="UBN2939"/>
      <c r="UBO2939"/>
      <c r="UBP2939"/>
      <c r="UBQ2939"/>
      <c r="UBR2939"/>
      <c r="UBS2939"/>
      <c r="UBT2939"/>
      <c r="UBU2939"/>
      <c r="UBV2939"/>
      <c r="UBW2939"/>
      <c r="UBX2939"/>
      <c r="UBY2939"/>
      <c r="UBZ2939"/>
      <c r="UCA2939"/>
      <c r="UCB2939"/>
      <c r="UCC2939"/>
      <c r="UCD2939"/>
      <c r="UCE2939"/>
      <c r="UCF2939"/>
      <c r="UCG2939"/>
      <c r="UCH2939"/>
      <c r="UCI2939"/>
      <c r="UCJ2939"/>
      <c r="UCK2939"/>
      <c r="UCL2939"/>
      <c r="UCM2939"/>
      <c r="UCN2939"/>
      <c r="UCO2939"/>
      <c r="UCP2939"/>
      <c r="UCQ2939"/>
      <c r="UCR2939"/>
      <c r="UCS2939"/>
      <c r="UCT2939"/>
      <c r="UCU2939"/>
      <c r="UCV2939"/>
      <c r="UCW2939"/>
      <c r="UCX2939"/>
      <c r="UCY2939"/>
      <c r="UCZ2939"/>
      <c r="UDA2939"/>
      <c r="UDB2939"/>
      <c r="UDC2939"/>
      <c r="UDD2939"/>
      <c r="UDE2939"/>
      <c r="UDF2939"/>
      <c r="UDG2939"/>
      <c r="UDH2939"/>
      <c r="UDI2939"/>
      <c r="UDJ2939"/>
      <c r="UDK2939"/>
      <c r="UDL2939"/>
      <c r="UDM2939"/>
      <c r="UDN2939"/>
      <c r="UDO2939"/>
      <c r="UDP2939"/>
      <c r="UDQ2939"/>
      <c r="UDR2939"/>
      <c r="UDS2939"/>
      <c r="UDT2939"/>
      <c r="UDU2939"/>
      <c r="UDV2939"/>
      <c r="UDW2939"/>
      <c r="UDX2939"/>
      <c r="UDY2939"/>
      <c r="UDZ2939"/>
      <c r="UEA2939"/>
      <c r="UEB2939"/>
      <c r="UEC2939"/>
      <c r="UED2939"/>
      <c r="UEE2939"/>
      <c r="UEF2939"/>
      <c r="UEG2939"/>
      <c r="UEH2939"/>
      <c r="UEI2939"/>
      <c r="UEJ2939"/>
      <c r="UEK2939"/>
      <c r="UEL2939"/>
      <c r="UEM2939"/>
      <c r="UEN2939"/>
      <c r="UEO2939"/>
      <c r="UEP2939"/>
      <c r="UEQ2939"/>
      <c r="UER2939"/>
      <c r="UES2939"/>
      <c r="UET2939"/>
      <c r="UEU2939"/>
      <c r="UEV2939"/>
      <c r="UEW2939"/>
      <c r="UEX2939"/>
      <c r="UEY2939"/>
      <c r="UEZ2939"/>
      <c r="UFA2939"/>
      <c r="UFB2939"/>
      <c r="UFC2939"/>
      <c r="UFD2939"/>
      <c r="UFE2939"/>
      <c r="UFF2939"/>
      <c r="UFG2939"/>
      <c r="UFH2939"/>
      <c r="UFI2939"/>
      <c r="UFJ2939"/>
      <c r="UFK2939"/>
      <c r="UFL2939"/>
      <c r="UFM2939"/>
      <c r="UFN2939"/>
      <c r="UFO2939"/>
      <c r="UFP2939"/>
      <c r="UFQ2939"/>
      <c r="UFR2939"/>
      <c r="UFS2939"/>
      <c r="UFT2939"/>
      <c r="UFU2939"/>
      <c r="UFV2939"/>
      <c r="UFW2939"/>
      <c r="UFX2939"/>
      <c r="UFY2939"/>
      <c r="UFZ2939"/>
      <c r="UGA2939"/>
      <c r="UGB2939"/>
      <c r="UGC2939"/>
      <c r="UGD2939"/>
      <c r="UGE2939"/>
      <c r="UGF2939"/>
      <c r="UGG2939"/>
      <c r="UGH2939"/>
      <c r="UGI2939"/>
      <c r="UGJ2939"/>
      <c r="UGK2939"/>
      <c r="UGL2939"/>
      <c r="UGM2939"/>
      <c r="UGN2939"/>
      <c r="UGO2939"/>
      <c r="UGP2939"/>
      <c r="UGQ2939"/>
      <c r="UGR2939"/>
      <c r="UGS2939"/>
      <c r="UGT2939"/>
      <c r="UGU2939"/>
      <c r="UGV2939"/>
      <c r="UGW2939"/>
      <c r="UGX2939"/>
      <c r="UGY2939"/>
      <c r="UGZ2939"/>
      <c r="UHA2939"/>
      <c r="UHB2939"/>
      <c r="UHC2939"/>
      <c r="UHD2939"/>
      <c r="UHE2939"/>
      <c r="UHF2939"/>
      <c r="UHG2939"/>
      <c r="UHH2939"/>
      <c r="UHI2939"/>
      <c r="UHJ2939"/>
      <c r="UHK2939"/>
      <c r="UHL2939"/>
      <c r="UHM2939"/>
      <c r="UHN2939"/>
      <c r="UHO2939"/>
      <c r="UHP2939"/>
      <c r="UHQ2939"/>
      <c r="UHR2939"/>
      <c r="UHS2939"/>
      <c r="UHT2939"/>
      <c r="UHU2939"/>
      <c r="UHV2939"/>
      <c r="UHW2939"/>
      <c r="UHX2939"/>
      <c r="UHY2939"/>
      <c r="UHZ2939"/>
      <c r="UIA2939"/>
      <c r="UIB2939"/>
      <c r="UIC2939"/>
      <c r="UID2939"/>
      <c r="UIE2939"/>
      <c r="UIF2939"/>
      <c r="UIG2939"/>
      <c r="UIH2939"/>
      <c r="UII2939"/>
      <c r="UIJ2939"/>
      <c r="UIK2939"/>
      <c r="UIL2939"/>
      <c r="UIM2939"/>
      <c r="UIN2939"/>
      <c r="UIO2939"/>
      <c r="UIP2939"/>
      <c r="UIQ2939"/>
      <c r="UIR2939"/>
      <c r="UIS2939"/>
      <c r="UIT2939"/>
      <c r="UIU2939"/>
      <c r="UIV2939"/>
      <c r="UIW2939"/>
      <c r="UIX2939"/>
      <c r="UIY2939"/>
      <c r="UIZ2939"/>
      <c r="UJA2939"/>
      <c r="UJB2939"/>
      <c r="UJC2939"/>
      <c r="UJD2939"/>
      <c r="UJE2939"/>
      <c r="UJF2939"/>
      <c r="UJG2939"/>
      <c r="UJH2939"/>
      <c r="UJI2939"/>
      <c r="UJJ2939"/>
      <c r="UJK2939"/>
      <c r="UJL2939"/>
      <c r="UJM2939"/>
      <c r="UJN2939"/>
      <c r="UJO2939"/>
      <c r="UJP2939"/>
      <c r="UJQ2939"/>
      <c r="UJR2939"/>
      <c r="UJS2939"/>
      <c r="UJT2939"/>
      <c r="UJU2939"/>
      <c r="UJV2939"/>
      <c r="UJW2939"/>
      <c r="UJX2939"/>
      <c r="UJY2939"/>
      <c r="UJZ2939"/>
      <c r="UKA2939"/>
      <c r="UKB2939"/>
      <c r="UKC2939"/>
      <c r="UKD2939"/>
      <c r="UKE2939"/>
      <c r="UKF2939"/>
      <c r="UKG2939"/>
      <c r="UKH2939"/>
      <c r="UKI2939"/>
      <c r="UKJ2939"/>
      <c r="UKK2939"/>
      <c r="UKL2939"/>
      <c r="UKM2939"/>
      <c r="UKN2939"/>
      <c r="UKO2939"/>
      <c r="UKP2939"/>
      <c r="UKQ2939"/>
      <c r="UKR2939"/>
      <c r="UKS2939"/>
      <c r="UKT2939"/>
      <c r="UKU2939"/>
      <c r="UKV2939"/>
      <c r="UKW2939"/>
      <c r="UKX2939"/>
      <c r="UKY2939"/>
      <c r="UKZ2939"/>
      <c r="ULA2939"/>
      <c r="ULB2939"/>
      <c r="ULC2939"/>
      <c r="ULD2939"/>
      <c r="ULE2939"/>
      <c r="ULF2939"/>
      <c r="ULG2939"/>
      <c r="ULH2939"/>
      <c r="ULI2939"/>
      <c r="ULJ2939"/>
      <c r="ULK2939"/>
      <c r="ULL2939"/>
      <c r="ULM2939"/>
      <c r="ULN2939"/>
      <c r="ULO2939"/>
      <c r="ULP2939"/>
      <c r="ULQ2939"/>
      <c r="ULR2939"/>
      <c r="ULS2939"/>
      <c r="ULT2939"/>
      <c r="ULU2939"/>
      <c r="ULV2939"/>
      <c r="ULW2939"/>
      <c r="ULX2939"/>
      <c r="ULY2939"/>
      <c r="ULZ2939"/>
      <c r="UMA2939"/>
      <c r="UMB2939"/>
      <c r="UMC2939"/>
      <c r="UMD2939"/>
      <c r="UME2939"/>
      <c r="UMF2939"/>
      <c r="UMG2939"/>
      <c r="UMH2939"/>
      <c r="UMI2939"/>
      <c r="UMJ2939"/>
      <c r="UMK2939"/>
      <c r="UML2939"/>
      <c r="UMM2939"/>
      <c r="UMN2939"/>
      <c r="UMO2939"/>
      <c r="UMP2939"/>
      <c r="UMQ2939"/>
      <c r="UMR2939"/>
      <c r="UMS2939"/>
      <c r="UMT2939"/>
      <c r="UMU2939"/>
      <c r="UMV2939"/>
      <c r="UMW2939"/>
      <c r="UMX2939"/>
      <c r="UMY2939"/>
      <c r="UMZ2939"/>
      <c r="UNA2939"/>
      <c r="UNB2939"/>
      <c r="UNC2939"/>
      <c r="UND2939"/>
      <c r="UNE2939"/>
      <c r="UNF2939"/>
      <c r="UNG2939"/>
      <c r="UNH2939"/>
      <c r="UNI2939"/>
      <c r="UNJ2939"/>
      <c r="UNK2939"/>
      <c r="UNL2939"/>
      <c r="UNM2939"/>
      <c r="UNN2939"/>
      <c r="UNO2939"/>
      <c r="UNP2939"/>
      <c r="UNQ2939"/>
      <c r="UNR2939"/>
      <c r="UNS2939"/>
      <c r="UNT2939"/>
      <c r="UNU2939"/>
      <c r="UNV2939"/>
      <c r="UNW2939"/>
      <c r="UNX2939"/>
      <c r="UNY2939"/>
      <c r="UNZ2939"/>
      <c r="UOA2939"/>
      <c r="UOB2939"/>
      <c r="UOC2939"/>
      <c r="UOD2939"/>
      <c r="UOE2939"/>
      <c r="UOF2939"/>
      <c r="UOG2939"/>
      <c r="UOH2939"/>
      <c r="UOI2939"/>
      <c r="UOJ2939"/>
      <c r="UOK2939"/>
      <c r="UOL2939"/>
      <c r="UOM2939"/>
      <c r="UON2939"/>
      <c r="UOO2939"/>
      <c r="UOP2939"/>
      <c r="UOQ2939"/>
      <c r="UOR2939"/>
      <c r="UOS2939"/>
      <c r="UOT2939"/>
      <c r="UOU2939"/>
      <c r="UOV2939"/>
      <c r="UOW2939"/>
      <c r="UOX2939"/>
      <c r="UOY2939"/>
      <c r="UOZ2939"/>
      <c r="UPA2939"/>
      <c r="UPB2939"/>
      <c r="UPC2939"/>
      <c r="UPD2939"/>
      <c r="UPE2939"/>
      <c r="UPF2939"/>
      <c r="UPG2939"/>
      <c r="UPH2939"/>
      <c r="UPI2939"/>
      <c r="UPJ2939"/>
      <c r="UPK2939"/>
      <c r="UPL2939"/>
      <c r="UPM2939"/>
      <c r="UPN2939"/>
      <c r="UPO2939"/>
      <c r="UPP2939"/>
      <c r="UPQ2939"/>
      <c r="UPR2939"/>
      <c r="UPS2939"/>
      <c r="UPT2939"/>
      <c r="UPU2939"/>
      <c r="UPV2939"/>
      <c r="UPW2939"/>
      <c r="UPX2939"/>
      <c r="UPY2939"/>
      <c r="UPZ2939"/>
      <c r="UQA2939"/>
      <c r="UQB2939"/>
      <c r="UQC2939"/>
      <c r="UQD2939"/>
      <c r="UQE2939"/>
      <c r="UQF2939"/>
      <c r="UQG2939"/>
      <c r="UQH2939"/>
      <c r="UQI2939"/>
      <c r="UQJ2939"/>
      <c r="UQK2939"/>
      <c r="UQL2939"/>
      <c r="UQM2939"/>
      <c r="UQN2939"/>
      <c r="UQO2939"/>
      <c r="UQP2939"/>
      <c r="UQQ2939"/>
      <c r="UQR2939"/>
      <c r="UQS2939"/>
      <c r="UQT2939"/>
      <c r="UQU2939"/>
      <c r="UQV2939"/>
      <c r="UQW2939"/>
      <c r="UQX2939"/>
      <c r="UQY2939"/>
      <c r="UQZ2939"/>
      <c r="URA2939"/>
      <c r="URB2939"/>
      <c r="URC2939"/>
      <c r="URD2939"/>
      <c r="URE2939"/>
      <c r="URF2939"/>
      <c r="URG2939"/>
      <c r="URH2939"/>
      <c r="URI2939"/>
      <c r="URJ2939"/>
      <c r="URK2939"/>
      <c r="URL2939"/>
      <c r="URM2939"/>
      <c r="URN2939"/>
      <c r="URO2939"/>
      <c r="URP2939"/>
      <c r="URQ2939"/>
      <c r="URR2939"/>
      <c r="URS2939"/>
      <c r="URT2939"/>
      <c r="URU2939"/>
      <c r="URV2939"/>
      <c r="URW2939"/>
      <c r="URX2939"/>
      <c r="URY2939"/>
      <c r="URZ2939"/>
      <c r="USA2939"/>
      <c r="USB2939"/>
      <c r="USC2939"/>
      <c r="USD2939"/>
      <c r="USE2939"/>
      <c r="USF2939"/>
      <c r="USG2939"/>
      <c r="USH2939"/>
      <c r="USI2939"/>
      <c r="USJ2939"/>
      <c r="USK2939"/>
      <c r="USL2939"/>
      <c r="USM2939"/>
      <c r="USN2939"/>
      <c r="USO2939"/>
      <c r="USP2939"/>
      <c r="USQ2939"/>
      <c r="USR2939"/>
      <c r="USS2939"/>
      <c r="UST2939"/>
      <c r="USU2939"/>
      <c r="USV2939"/>
      <c r="USW2939"/>
      <c r="USX2939"/>
      <c r="USY2939"/>
      <c r="USZ2939"/>
      <c r="UTA2939"/>
      <c r="UTB2939"/>
      <c r="UTC2939"/>
      <c r="UTD2939"/>
      <c r="UTE2939"/>
      <c r="UTF2939"/>
      <c r="UTG2939"/>
      <c r="UTH2939"/>
      <c r="UTI2939"/>
      <c r="UTJ2939"/>
      <c r="UTK2939"/>
      <c r="UTL2939"/>
      <c r="UTM2939"/>
      <c r="UTN2939"/>
      <c r="UTO2939"/>
      <c r="UTP2939"/>
      <c r="UTQ2939"/>
      <c r="UTR2939"/>
      <c r="UTS2939"/>
      <c r="UTT2939"/>
      <c r="UTU2939"/>
      <c r="UTV2939"/>
      <c r="UTW2939"/>
      <c r="UTX2939"/>
      <c r="UTY2939"/>
      <c r="UTZ2939"/>
      <c r="UUA2939"/>
      <c r="UUB2939"/>
      <c r="UUC2939"/>
      <c r="UUD2939"/>
      <c r="UUE2939"/>
      <c r="UUF2939"/>
      <c r="UUG2939"/>
      <c r="UUH2939"/>
      <c r="UUI2939"/>
      <c r="UUJ2939"/>
      <c r="UUK2939"/>
      <c r="UUL2939"/>
      <c r="UUM2939"/>
      <c r="UUN2939"/>
      <c r="UUO2939"/>
      <c r="UUP2939"/>
      <c r="UUQ2939"/>
      <c r="UUR2939"/>
      <c r="UUS2939"/>
      <c r="UUT2939"/>
      <c r="UUU2939"/>
      <c r="UUV2939"/>
      <c r="UUW2939"/>
      <c r="UUX2939"/>
      <c r="UUY2939"/>
      <c r="UUZ2939"/>
      <c r="UVA2939"/>
      <c r="UVB2939"/>
      <c r="UVC2939"/>
      <c r="UVD2939"/>
      <c r="UVE2939"/>
      <c r="UVF2939"/>
      <c r="UVG2939"/>
      <c r="UVH2939"/>
      <c r="UVI2939"/>
      <c r="UVJ2939"/>
      <c r="UVK2939"/>
      <c r="UVL2939"/>
      <c r="UVM2939"/>
      <c r="UVN2939"/>
      <c r="UVO2939"/>
      <c r="UVP2939"/>
      <c r="UVQ2939"/>
      <c r="UVR2939"/>
      <c r="UVS2939"/>
      <c r="UVT2939"/>
      <c r="UVU2939"/>
      <c r="UVV2939"/>
      <c r="UVW2939"/>
      <c r="UVX2939"/>
      <c r="UVY2939"/>
      <c r="UVZ2939"/>
      <c r="UWA2939"/>
      <c r="UWB2939"/>
      <c r="UWC2939"/>
      <c r="UWD2939"/>
      <c r="UWE2939"/>
      <c r="UWF2939"/>
      <c r="UWG2939"/>
      <c r="UWH2939"/>
      <c r="UWI2939"/>
      <c r="UWJ2939"/>
      <c r="UWK2939"/>
      <c r="UWL2939"/>
      <c r="UWM2939"/>
      <c r="UWN2939"/>
      <c r="UWO2939"/>
      <c r="UWP2939"/>
      <c r="UWQ2939"/>
      <c r="UWR2939"/>
      <c r="UWS2939"/>
      <c r="UWT2939"/>
      <c r="UWU2939"/>
      <c r="UWV2939"/>
      <c r="UWW2939"/>
      <c r="UWX2939"/>
      <c r="UWY2939"/>
      <c r="UWZ2939"/>
      <c r="UXA2939"/>
      <c r="UXB2939"/>
      <c r="UXC2939"/>
      <c r="UXD2939"/>
      <c r="UXE2939"/>
      <c r="UXF2939"/>
      <c r="UXG2939"/>
      <c r="UXH2939"/>
      <c r="UXI2939"/>
      <c r="UXJ2939"/>
      <c r="UXK2939"/>
      <c r="UXL2939"/>
      <c r="UXM2939"/>
      <c r="UXN2939"/>
      <c r="UXO2939"/>
      <c r="UXP2939"/>
      <c r="UXQ2939"/>
      <c r="UXR2939"/>
      <c r="UXS2939"/>
      <c r="UXT2939"/>
      <c r="UXU2939"/>
      <c r="UXV2939"/>
      <c r="UXW2939"/>
      <c r="UXX2939"/>
      <c r="UXY2939"/>
      <c r="UXZ2939"/>
      <c r="UYA2939"/>
      <c r="UYB2939"/>
      <c r="UYC2939"/>
      <c r="UYD2939"/>
      <c r="UYE2939"/>
      <c r="UYF2939"/>
      <c r="UYG2939"/>
      <c r="UYH2939"/>
      <c r="UYI2939"/>
      <c r="UYJ2939"/>
      <c r="UYK2939"/>
      <c r="UYL2939"/>
      <c r="UYM2939"/>
      <c r="UYN2939"/>
      <c r="UYO2939"/>
      <c r="UYP2939"/>
      <c r="UYQ2939"/>
      <c r="UYR2939"/>
      <c r="UYS2939"/>
      <c r="UYT2939"/>
      <c r="UYU2939"/>
      <c r="UYV2939"/>
      <c r="UYW2939"/>
      <c r="UYX2939"/>
      <c r="UYY2939"/>
      <c r="UYZ2939"/>
      <c r="UZA2939"/>
      <c r="UZB2939"/>
      <c r="UZC2939"/>
      <c r="UZD2939"/>
      <c r="UZE2939"/>
      <c r="UZF2939"/>
      <c r="UZG2939"/>
      <c r="UZH2939"/>
      <c r="UZI2939"/>
      <c r="UZJ2939"/>
      <c r="UZK2939"/>
      <c r="UZL2939"/>
      <c r="UZM2939"/>
      <c r="UZN2939"/>
      <c r="UZO2939"/>
      <c r="UZP2939"/>
      <c r="UZQ2939"/>
      <c r="UZR2939"/>
      <c r="UZS2939"/>
      <c r="UZT2939"/>
      <c r="UZU2939"/>
      <c r="UZV2939"/>
      <c r="UZW2939"/>
      <c r="UZX2939"/>
      <c r="UZY2939"/>
      <c r="UZZ2939"/>
      <c r="VAA2939"/>
      <c r="VAB2939"/>
      <c r="VAC2939"/>
      <c r="VAD2939"/>
      <c r="VAE2939"/>
      <c r="VAF2939"/>
      <c r="VAG2939"/>
      <c r="VAH2939"/>
      <c r="VAI2939"/>
      <c r="VAJ2939"/>
      <c r="VAK2939"/>
      <c r="VAL2939"/>
      <c r="VAM2939"/>
      <c r="VAN2939"/>
      <c r="VAO2939"/>
      <c r="VAP2939"/>
      <c r="VAQ2939"/>
      <c r="VAR2939"/>
      <c r="VAS2939"/>
      <c r="VAT2939"/>
      <c r="VAU2939"/>
      <c r="VAV2939"/>
      <c r="VAW2939"/>
      <c r="VAX2939"/>
      <c r="VAY2939"/>
      <c r="VAZ2939"/>
      <c r="VBA2939"/>
      <c r="VBB2939"/>
      <c r="VBC2939"/>
      <c r="VBD2939"/>
      <c r="VBE2939"/>
      <c r="VBF2939"/>
      <c r="VBG2939"/>
      <c r="VBH2939"/>
      <c r="VBI2939"/>
      <c r="VBJ2939"/>
      <c r="VBK2939"/>
      <c r="VBL2939"/>
      <c r="VBM2939"/>
      <c r="VBN2939"/>
      <c r="VBO2939"/>
      <c r="VBP2939"/>
      <c r="VBQ2939"/>
      <c r="VBR2939"/>
      <c r="VBS2939"/>
      <c r="VBT2939"/>
      <c r="VBU2939"/>
      <c r="VBV2939"/>
      <c r="VBW2939"/>
      <c r="VBX2939"/>
      <c r="VBY2939"/>
      <c r="VBZ2939"/>
      <c r="VCA2939"/>
      <c r="VCB2939"/>
      <c r="VCC2939"/>
      <c r="VCD2939"/>
      <c r="VCE2939"/>
      <c r="VCF2939"/>
      <c r="VCG2939"/>
      <c r="VCH2939"/>
      <c r="VCI2939"/>
      <c r="VCJ2939"/>
      <c r="VCK2939"/>
      <c r="VCL2939"/>
      <c r="VCM2939"/>
      <c r="VCN2939"/>
      <c r="VCO2939"/>
      <c r="VCP2939"/>
      <c r="VCQ2939"/>
      <c r="VCR2939"/>
      <c r="VCS2939"/>
      <c r="VCT2939"/>
      <c r="VCU2939"/>
      <c r="VCV2939"/>
      <c r="VCW2939"/>
      <c r="VCX2939"/>
      <c r="VCY2939"/>
      <c r="VCZ2939"/>
      <c r="VDA2939"/>
      <c r="VDB2939"/>
      <c r="VDC2939"/>
      <c r="VDD2939"/>
      <c r="VDE2939"/>
      <c r="VDF2939"/>
      <c r="VDG2939"/>
      <c r="VDH2939"/>
      <c r="VDI2939"/>
      <c r="VDJ2939"/>
      <c r="VDK2939"/>
      <c r="VDL2939"/>
      <c r="VDM2939"/>
      <c r="VDN2939"/>
      <c r="VDO2939"/>
      <c r="VDP2939"/>
      <c r="VDQ2939"/>
      <c r="VDR2939"/>
      <c r="VDS2939"/>
      <c r="VDT2939"/>
      <c r="VDU2939"/>
      <c r="VDV2939"/>
      <c r="VDW2939"/>
      <c r="VDX2939"/>
      <c r="VDY2939"/>
      <c r="VDZ2939"/>
      <c r="VEA2939"/>
      <c r="VEB2939"/>
      <c r="VEC2939"/>
      <c r="VED2939"/>
      <c r="VEE2939"/>
      <c r="VEF2939"/>
      <c r="VEG2939"/>
      <c r="VEH2939"/>
      <c r="VEI2939"/>
      <c r="VEJ2939"/>
      <c r="VEK2939"/>
      <c r="VEL2939"/>
      <c r="VEM2939"/>
      <c r="VEN2939"/>
      <c r="VEO2939"/>
      <c r="VEP2939"/>
      <c r="VEQ2939"/>
      <c r="VER2939"/>
      <c r="VES2939"/>
      <c r="VET2939"/>
      <c r="VEU2939"/>
      <c r="VEV2939"/>
      <c r="VEW2939"/>
      <c r="VEX2939"/>
      <c r="VEY2939"/>
      <c r="VEZ2939"/>
      <c r="VFA2939"/>
      <c r="VFB2939"/>
      <c r="VFC2939"/>
      <c r="VFD2939"/>
      <c r="VFE2939"/>
      <c r="VFF2939"/>
      <c r="VFG2939"/>
      <c r="VFH2939"/>
      <c r="VFI2939"/>
      <c r="VFJ2939"/>
      <c r="VFK2939"/>
      <c r="VFL2939"/>
      <c r="VFM2939"/>
      <c r="VFN2939"/>
      <c r="VFO2939"/>
      <c r="VFP2939"/>
      <c r="VFQ2939"/>
      <c r="VFR2939"/>
      <c r="VFS2939"/>
      <c r="VFT2939"/>
      <c r="VFU2939"/>
      <c r="VFV2939"/>
      <c r="VFW2939"/>
      <c r="VFX2939"/>
      <c r="VFY2939"/>
      <c r="VFZ2939"/>
      <c r="VGA2939"/>
      <c r="VGB2939"/>
      <c r="VGC2939"/>
      <c r="VGD2939"/>
      <c r="VGE2939"/>
      <c r="VGF2939"/>
      <c r="VGG2939"/>
      <c r="VGH2939"/>
      <c r="VGI2939"/>
      <c r="VGJ2939"/>
      <c r="VGK2939"/>
      <c r="VGL2939"/>
      <c r="VGM2939"/>
      <c r="VGN2939"/>
      <c r="VGO2939"/>
      <c r="VGP2939"/>
      <c r="VGQ2939"/>
      <c r="VGR2939"/>
      <c r="VGS2939"/>
      <c r="VGT2939"/>
      <c r="VGU2939"/>
      <c r="VGV2939"/>
      <c r="VGW2939"/>
      <c r="VGX2939"/>
      <c r="VGY2939"/>
      <c r="VGZ2939"/>
      <c r="VHA2939"/>
      <c r="VHB2939"/>
      <c r="VHC2939"/>
      <c r="VHD2939"/>
      <c r="VHE2939"/>
      <c r="VHF2939"/>
      <c r="VHG2939"/>
      <c r="VHH2939"/>
      <c r="VHI2939"/>
      <c r="VHJ2939"/>
      <c r="VHK2939"/>
      <c r="VHL2939"/>
      <c r="VHM2939"/>
      <c r="VHN2939"/>
      <c r="VHO2939"/>
      <c r="VHP2939"/>
      <c r="VHQ2939"/>
      <c r="VHR2939"/>
      <c r="VHS2939"/>
      <c r="VHT2939"/>
      <c r="VHU2939"/>
      <c r="VHV2939"/>
      <c r="VHW2939"/>
      <c r="VHX2939"/>
      <c r="VHY2939"/>
      <c r="VHZ2939"/>
      <c r="VIA2939"/>
      <c r="VIB2939"/>
      <c r="VIC2939"/>
      <c r="VID2939"/>
      <c r="VIE2939"/>
      <c r="VIF2939"/>
      <c r="VIG2939"/>
      <c r="VIH2939"/>
      <c r="VII2939"/>
      <c r="VIJ2939"/>
      <c r="VIK2939"/>
      <c r="VIL2939"/>
      <c r="VIM2939"/>
      <c r="VIN2939"/>
      <c r="VIO2939"/>
      <c r="VIP2939"/>
      <c r="VIQ2939"/>
      <c r="VIR2939"/>
      <c r="VIS2939"/>
      <c r="VIT2939"/>
      <c r="VIU2939"/>
      <c r="VIV2939"/>
      <c r="VIW2939"/>
      <c r="VIX2939"/>
      <c r="VIY2939"/>
      <c r="VIZ2939"/>
      <c r="VJA2939"/>
      <c r="VJB2939"/>
      <c r="VJC2939"/>
      <c r="VJD2939"/>
      <c r="VJE2939"/>
      <c r="VJF2939"/>
      <c r="VJG2939"/>
      <c r="VJH2939"/>
      <c r="VJI2939"/>
      <c r="VJJ2939"/>
      <c r="VJK2939"/>
      <c r="VJL2939"/>
      <c r="VJM2939"/>
      <c r="VJN2939"/>
      <c r="VJO2939"/>
      <c r="VJP2939"/>
      <c r="VJQ2939"/>
      <c r="VJR2939"/>
      <c r="VJS2939"/>
      <c r="VJT2939"/>
      <c r="VJU2939"/>
      <c r="VJV2939"/>
      <c r="VJW2939"/>
      <c r="VJX2939"/>
      <c r="VJY2939"/>
      <c r="VJZ2939"/>
      <c r="VKA2939"/>
      <c r="VKB2939"/>
      <c r="VKC2939"/>
      <c r="VKD2939"/>
      <c r="VKE2939"/>
      <c r="VKF2939"/>
      <c r="VKG2939"/>
      <c r="VKH2939"/>
      <c r="VKI2939"/>
      <c r="VKJ2939"/>
      <c r="VKK2939"/>
      <c r="VKL2939"/>
      <c r="VKM2939"/>
      <c r="VKN2939"/>
      <c r="VKO2939"/>
      <c r="VKP2939"/>
      <c r="VKQ2939"/>
      <c r="VKR2939"/>
      <c r="VKS2939"/>
      <c r="VKT2939"/>
      <c r="VKU2939"/>
      <c r="VKV2939"/>
      <c r="VKW2939"/>
      <c r="VKX2939"/>
      <c r="VKY2939"/>
      <c r="VKZ2939"/>
      <c r="VLA2939"/>
      <c r="VLB2939"/>
      <c r="VLC2939"/>
      <c r="VLD2939"/>
      <c r="VLE2939"/>
      <c r="VLF2939"/>
      <c r="VLG2939"/>
      <c r="VLH2939"/>
      <c r="VLI2939"/>
      <c r="VLJ2939"/>
      <c r="VLK2939"/>
      <c r="VLL2939"/>
      <c r="VLM2939"/>
      <c r="VLN2939"/>
      <c r="VLO2939"/>
      <c r="VLP2939"/>
      <c r="VLQ2939"/>
      <c r="VLR2939"/>
      <c r="VLS2939"/>
      <c r="VLT2939"/>
      <c r="VLU2939"/>
      <c r="VLV2939"/>
      <c r="VLW2939"/>
      <c r="VLX2939"/>
      <c r="VLY2939"/>
      <c r="VLZ2939"/>
      <c r="VMA2939"/>
      <c r="VMB2939"/>
      <c r="VMC2939"/>
      <c r="VMD2939"/>
      <c r="VME2939"/>
      <c r="VMF2939"/>
      <c r="VMG2939"/>
      <c r="VMH2939"/>
      <c r="VMI2939"/>
      <c r="VMJ2939"/>
      <c r="VMK2939"/>
      <c r="VML2939"/>
      <c r="VMM2939"/>
      <c r="VMN2939"/>
      <c r="VMO2939"/>
      <c r="VMP2939"/>
      <c r="VMQ2939"/>
      <c r="VMR2939"/>
      <c r="VMS2939"/>
      <c r="VMT2939"/>
      <c r="VMU2939"/>
      <c r="VMV2939"/>
      <c r="VMW2939"/>
      <c r="VMX2939"/>
      <c r="VMY2939"/>
      <c r="VMZ2939"/>
      <c r="VNA2939"/>
      <c r="VNB2939"/>
      <c r="VNC2939"/>
      <c r="VND2939"/>
      <c r="VNE2939"/>
      <c r="VNF2939"/>
      <c r="VNG2939"/>
      <c r="VNH2939"/>
      <c r="VNI2939"/>
      <c r="VNJ2939"/>
      <c r="VNK2939"/>
      <c r="VNL2939"/>
      <c r="VNM2939"/>
      <c r="VNN2939"/>
      <c r="VNO2939"/>
      <c r="VNP2939"/>
      <c r="VNQ2939"/>
      <c r="VNR2939"/>
      <c r="VNS2939"/>
      <c r="VNT2939"/>
      <c r="VNU2939"/>
      <c r="VNV2939"/>
      <c r="VNW2939"/>
      <c r="VNX2939"/>
      <c r="VNY2939"/>
      <c r="VNZ2939"/>
      <c r="VOA2939"/>
      <c r="VOB2939"/>
      <c r="VOC2939"/>
      <c r="VOD2939"/>
      <c r="VOE2939"/>
      <c r="VOF2939"/>
      <c r="VOG2939"/>
      <c r="VOH2939"/>
      <c r="VOI2939"/>
      <c r="VOJ2939"/>
      <c r="VOK2939"/>
      <c r="VOL2939"/>
      <c r="VOM2939"/>
      <c r="VON2939"/>
      <c r="VOO2939"/>
      <c r="VOP2939"/>
      <c r="VOQ2939"/>
      <c r="VOR2939"/>
      <c r="VOS2939"/>
      <c r="VOT2939"/>
      <c r="VOU2939"/>
      <c r="VOV2939"/>
      <c r="VOW2939"/>
      <c r="VOX2939"/>
      <c r="VOY2939"/>
      <c r="VOZ2939"/>
      <c r="VPA2939"/>
      <c r="VPB2939"/>
      <c r="VPC2939"/>
      <c r="VPD2939"/>
      <c r="VPE2939"/>
      <c r="VPF2939"/>
      <c r="VPG2939"/>
      <c r="VPH2939"/>
      <c r="VPI2939"/>
      <c r="VPJ2939"/>
      <c r="VPK2939"/>
      <c r="VPL2939"/>
      <c r="VPM2939"/>
      <c r="VPN2939"/>
      <c r="VPO2939"/>
      <c r="VPP2939"/>
      <c r="VPQ2939"/>
      <c r="VPR2939"/>
      <c r="VPS2939"/>
      <c r="VPT2939"/>
      <c r="VPU2939"/>
      <c r="VPV2939"/>
      <c r="VPW2939"/>
      <c r="VPX2939"/>
      <c r="VPY2939"/>
      <c r="VPZ2939"/>
      <c r="VQA2939"/>
      <c r="VQB2939"/>
      <c r="VQC2939"/>
      <c r="VQD2939"/>
      <c r="VQE2939"/>
      <c r="VQF2939"/>
      <c r="VQG2939"/>
      <c r="VQH2939"/>
      <c r="VQI2939"/>
      <c r="VQJ2939"/>
      <c r="VQK2939"/>
      <c r="VQL2939"/>
      <c r="VQM2939"/>
      <c r="VQN2939"/>
      <c r="VQO2939"/>
      <c r="VQP2939"/>
      <c r="VQQ2939"/>
      <c r="VQR2939"/>
      <c r="VQS2939"/>
      <c r="VQT2939"/>
      <c r="VQU2939"/>
      <c r="VQV2939"/>
      <c r="VQW2939"/>
      <c r="VQX2939"/>
      <c r="VQY2939"/>
      <c r="VQZ2939"/>
      <c r="VRA2939"/>
      <c r="VRB2939"/>
      <c r="VRC2939"/>
      <c r="VRD2939"/>
      <c r="VRE2939"/>
      <c r="VRF2939"/>
      <c r="VRG2939"/>
      <c r="VRH2939"/>
      <c r="VRI2939"/>
      <c r="VRJ2939"/>
      <c r="VRK2939"/>
      <c r="VRL2939"/>
      <c r="VRM2939"/>
      <c r="VRN2939"/>
      <c r="VRO2939"/>
      <c r="VRP2939"/>
      <c r="VRQ2939"/>
      <c r="VRR2939"/>
      <c r="VRS2939"/>
      <c r="VRT2939"/>
      <c r="VRU2939"/>
      <c r="VRV2939"/>
      <c r="VRW2939"/>
      <c r="VRX2939"/>
      <c r="VRY2939"/>
      <c r="VRZ2939"/>
      <c r="VSA2939"/>
      <c r="VSB2939"/>
      <c r="VSC2939"/>
      <c r="VSD2939"/>
      <c r="VSE2939"/>
      <c r="VSF2939"/>
      <c r="VSG2939"/>
      <c r="VSH2939"/>
      <c r="VSI2939"/>
      <c r="VSJ2939"/>
      <c r="VSK2939"/>
      <c r="VSL2939"/>
      <c r="VSM2939"/>
      <c r="VSN2939"/>
      <c r="VSO2939"/>
      <c r="VSP2939"/>
      <c r="VSQ2939"/>
      <c r="VSR2939"/>
      <c r="VSS2939"/>
      <c r="VST2939"/>
      <c r="VSU2939"/>
      <c r="VSV2939"/>
      <c r="VSW2939"/>
      <c r="VSX2939"/>
      <c r="VSY2939"/>
      <c r="VSZ2939"/>
      <c r="VTA2939"/>
      <c r="VTB2939"/>
      <c r="VTC2939"/>
      <c r="VTD2939"/>
      <c r="VTE2939"/>
      <c r="VTF2939"/>
      <c r="VTG2939"/>
      <c r="VTH2939"/>
      <c r="VTI2939"/>
      <c r="VTJ2939"/>
      <c r="VTK2939"/>
      <c r="VTL2939"/>
      <c r="VTM2939"/>
      <c r="VTN2939"/>
      <c r="VTO2939"/>
      <c r="VTP2939"/>
      <c r="VTQ2939"/>
      <c r="VTR2939"/>
      <c r="VTS2939"/>
      <c r="VTT2939"/>
      <c r="VTU2939"/>
      <c r="VTV2939"/>
      <c r="VTW2939"/>
      <c r="VTX2939"/>
      <c r="VTY2939"/>
      <c r="VTZ2939"/>
      <c r="VUA2939"/>
      <c r="VUB2939"/>
      <c r="VUC2939"/>
      <c r="VUD2939"/>
      <c r="VUE2939"/>
      <c r="VUF2939"/>
      <c r="VUG2939"/>
      <c r="VUH2939"/>
      <c r="VUI2939"/>
      <c r="VUJ2939"/>
      <c r="VUK2939"/>
      <c r="VUL2939"/>
      <c r="VUM2939"/>
      <c r="VUN2939"/>
      <c r="VUO2939"/>
      <c r="VUP2939"/>
      <c r="VUQ2939"/>
      <c r="VUR2939"/>
      <c r="VUS2939"/>
      <c r="VUT2939"/>
      <c r="VUU2939"/>
      <c r="VUV2939"/>
      <c r="VUW2939"/>
      <c r="VUX2939"/>
      <c r="VUY2939"/>
      <c r="VUZ2939"/>
      <c r="VVA2939"/>
      <c r="VVB2939"/>
      <c r="VVC2939"/>
      <c r="VVD2939"/>
      <c r="VVE2939"/>
      <c r="VVF2939"/>
      <c r="VVG2939"/>
      <c r="VVH2939"/>
      <c r="VVI2939"/>
      <c r="VVJ2939"/>
      <c r="VVK2939"/>
      <c r="VVL2939"/>
      <c r="VVM2939"/>
      <c r="VVN2939"/>
      <c r="VVO2939"/>
      <c r="VVP2939"/>
      <c r="VVQ2939"/>
      <c r="VVR2939"/>
      <c r="VVS2939"/>
      <c r="VVT2939"/>
      <c r="VVU2939"/>
      <c r="VVV2939"/>
      <c r="VVW2939"/>
      <c r="VVX2939"/>
      <c r="VVY2939"/>
      <c r="VVZ2939"/>
      <c r="VWA2939"/>
      <c r="VWB2939"/>
      <c r="VWC2939"/>
      <c r="VWD2939"/>
      <c r="VWE2939"/>
      <c r="VWF2939"/>
      <c r="VWG2939"/>
      <c r="VWH2939"/>
      <c r="VWI2939"/>
      <c r="VWJ2939"/>
      <c r="VWK2939"/>
      <c r="VWL2939"/>
      <c r="VWM2939"/>
      <c r="VWN2939"/>
      <c r="VWO2939"/>
      <c r="VWP2939"/>
      <c r="VWQ2939"/>
      <c r="VWR2939"/>
      <c r="VWS2939"/>
      <c r="VWT2939"/>
      <c r="VWU2939"/>
      <c r="VWV2939"/>
      <c r="VWW2939"/>
      <c r="VWX2939"/>
      <c r="VWY2939"/>
      <c r="VWZ2939"/>
      <c r="VXA2939"/>
      <c r="VXB2939"/>
      <c r="VXC2939"/>
      <c r="VXD2939"/>
      <c r="VXE2939"/>
      <c r="VXF2939"/>
      <c r="VXG2939"/>
      <c r="VXH2939"/>
      <c r="VXI2939"/>
      <c r="VXJ2939"/>
      <c r="VXK2939"/>
      <c r="VXL2939"/>
      <c r="VXM2939"/>
      <c r="VXN2939"/>
      <c r="VXO2939"/>
      <c r="VXP2939"/>
      <c r="VXQ2939"/>
      <c r="VXR2939"/>
      <c r="VXS2939"/>
      <c r="VXT2939"/>
      <c r="VXU2939"/>
      <c r="VXV2939"/>
      <c r="VXW2939"/>
      <c r="VXX2939"/>
      <c r="VXY2939"/>
      <c r="VXZ2939"/>
      <c r="VYA2939"/>
      <c r="VYB2939"/>
      <c r="VYC2939"/>
      <c r="VYD2939"/>
      <c r="VYE2939"/>
      <c r="VYF2939"/>
      <c r="VYG2939"/>
      <c r="VYH2939"/>
      <c r="VYI2939"/>
      <c r="VYJ2939"/>
      <c r="VYK2939"/>
      <c r="VYL2939"/>
      <c r="VYM2939"/>
      <c r="VYN2939"/>
      <c r="VYO2939"/>
      <c r="VYP2939"/>
      <c r="VYQ2939"/>
      <c r="VYR2939"/>
      <c r="VYS2939"/>
      <c r="VYT2939"/>
      <c r="VYU2939"/>
      <c r="VYV2939"/>
      <c r="VYW2939"/>
      <c r="VYX2939"/>
      <c r="VYY2939"/>
      <c r="VYZ2939"/>
      <c r="VZA2939"/>
      <c r="VZB2939"/>
      <c r="VZC2939"/>
      <c r="VZD2939"/>
      <c r="VZE2939"/>
      <c r="VZF2939"/>
      <c r="VZG2939"/>
      <c r="VZH2939"/>
      <c r="VZI2939"/>
      <c r="VZJ2939"/>
      <c r="VZK2939"/>
      <c r="VZL2939"/>
      <c r="VZM2939"/>
      <c r="VZN2939"/>
      <c r="VZO2939"/>
      <c r="VZP2939"/>
      <c r="VZQ2939"/>
      <c r="VZR2939"/>
      <c r="VZS2939"/>
      <c r="VZT2939"/>
      <c r="VZU2939"/>
      <c r="VZV2939"/>
      <c r="VZW2939"/>
      <c r="VZX2939"/>
      <c r="VZY2939"/>
      <c r="VZZ2939"/>
      <c r="WAA2939"/>
      <c r="WAB2939"/>
      <c r="WAC2939"/>
      <c r="WAD2939"/>
      <c r="WAE2939"/>
      <c r="WAF2939"/>
      <c r="WAG2939"/>
      <c r="WAH2939"/>
      <c r="WAI2939"/>
      <c r="WAJ2939"/>
      <c r="WAK2939"/>
      <c r="WAL2939"/>
      <c r="WAM2939"/>
      <c r="WAN2939"/>
      <c r="WAO2939"/>
      <c r="WAP2939"/>
      <c r="WAQ2939"/>
      <c r="WAR2939"/>
      <c r="WAS2939"/>
      <c r="WAT2939"/>
      <c r="WAU2939"/>
      <c r="WAV2939"/>
      <c r="WAW2939"/>
      <c r="WAX2939"/>
      <c r="WAY2939"/>
      <c r="WAZ2939"/>
      <c r="WBA2939"/>
      <c r="WBB2939"/>
      <c r="WBC2939"/>
      <c r="WBD2939"/>
      <c r="WBE2939"/>
      <c r="WBF2939"/>
      <c r="WBG2939"/>
      <c r="WBH2939"/>
      <c r="WBI2939"/>
      <c r="WBJ2939"/>
      <c r="WBK2939"/>
      <c r="WBL2939"/>
      <c r="WBM2939"/>
      <c r="WBN2939"/>
      <c r="WBO2939"/>
      <c r="WBP2939"/>
      <c r="WBQ2939"/>
      <c r="WBR2939"/>
      <c r="WBS2939"/>
      <c r="WBT2939"/>
      <c r="WBU2939"/>
      <c r="WBV2939"/>
      <c r="WBW2939"/>
      <c r="WBX2939"/>
      <c r="WBY2939"/>
      <c r="WBZ2939"/>
      <c r="WCA2939"/>
      <c r="WCB2939"/>
      <c r="WCC2939"/>
      <c r="WCD2939"/>
      <c r="WCE2939"/>
      <c r="WCF2939"/>
      <c r="WCG2939"/>
      <c r="WCH2939"/>
      <c r="WCI2939"/>
      <c r="WCJ2939"/>
      <c r="WCK2939"/>
      <c r="WCL2939"/>
      <c r="WCM2939"/>
      <c r="WCN2939"/>
      <c r="WCO2939"/>
      <c r="WCP2939"/>
      <c r="WCQ2939"/>
      <c r="WCR2939"/>
      <c r="WCS2939"/>
      <c r="WCT2939"/>
      <c r="WCU2939"/>
      <c r="WCV2939"/>
      <c r="WCW2939"/>
      <c r="WCX2939"/>
      <c r="WCY2939"/>
      <c r="WCZ2939"/>
      <c r="WDA2939"/>
      <c r="WDB2939"/>
      <c r="WDC2939"/>
      <c r="WDD2939"/>
      <c r="WDE2939"/>
      <c r="WDF2939"/>
      <c r="WDG2939"/>
      <c r="WDH2939"/>
      <c r="WDI2939"/>
      <c r="WDJ2939"/>
      <c r="WDK2939"/>
      <c r="WDL2939"/>
      <c r="WDM2939"/>
      <c r="WDN2939"/>
      <c r="WDO2939"/>
      <c r="WDP2939"/>
      <c r="WDQ2939"/>
      <c r="WDR2939"/>
      <c r="WDS2939"/>
      <c r="WDT2939"/>
      <c r="WDU2939"/>
      <c r="WDV2939"/>
      <c r="WDW2939"/>
      <c r="WDX2939"/>
      <c r="WDY2939"/>
      <c r="WDZ2939"/>
      <c r="WEA2939"/>
      <c r="WEB2939"/>
      <c r="WEC2939"/>
      <c r="WED2939"/>
      <c r="WEE2939"/>
      <c r="WEF2939"/>
      <c r="WEG2939"/>
      <c r="WEH2939"/>
      <c r="WEI2939"/>
      <c r="WEJ2939"/>
      <c r="WEK2939"/>
      <c r="WEL2939"/>
      <c r="WEM2939"/>
      <c r="WEN2939"/>
      <c r="WEO2939"/>
      <c r="WEP2939"/>
      <c r="WEQ2939"/>
      <c r="WER2939"/>
      <c r="WES2939"/>
      <c r="WET2939"/>
      <c r="WEU2939"/>
      <c r="WEV2939"/>
      <c r="WEW2939"/>
      <c r="WEX2939"/>
      <c r="WEY2939"/>
      <c r="WEZ2939"/>
      <c r="WFA2939"/>
      <c r="WFB2939"/>
      <c r="WFC2939"/>
      <c r="WFD2939"/>
      <c r="WFE2939"/>
      <c r="WFF2939"/>
      <c r="WFG2939"/>
      <c r="WFH2939"/>
      <c r="WFI2939"/>
      <c r="WFJ2939"/>
      <c r="WFK2939"/>
      <c r="WFL2939"/>
      <c r="WFM2939"/>
      <c r="WFN2939"/>
      <c r="WFO2939"/>
      <c r="WFP2939"/>
      <c r="WFQ2939"/>
      <c r="WFR2939"/>
      <c r="WFS2939"/>
      <c r="WFT2939"/>
      <c r="WFU2939"/>
      <c r="WFV2939"/>
      <c r="WFW2939"/>
      <c r="WFX2939"/>
      <c r="WFY2939"/>
      <c r="WFZ2939"/>
      <c r="WGA2939"/>
      <c r="WGB2939"/>
      <c r="WGC2939"/>
      <c r="WGD2939"/>
      <c r="WGE2939"/>
      <c r="WGF2939"/>
      <c r="WGG2939"/>
      <c r="WGH2939"/>
      <c r="WGI2939"/>
      <c r="WGJ2939"/>
      <c r="WGK2939"/>
      <c r="WGL2939"/>
      <c r="WGM2939"/>
      <c r="WGN2939"/>
      <c r="WGO2939"/>
      <c r="WGP2939"/>
      <c r="WGQ2939"/>
      <c r="WGR2939"/>
      <c r="WGS2939"/>
      <c r="WGT2939"/>
      <c r="WGU2939"/>
      <c r="WGV2939"/>
      <c r="WGW2939"/>
      <c r="WGX2939"/>
      <c r="WGY2939"/>
      <c r="WGZ2939"/>
      <c r="WHA2939"/>
      <c r="WHB2939"/>
      <c r="WHC2939"/>
      <c r="WHD2939"/>
      <c r="WHE2939"/>
      <c r="WHF2939"/>
      <c r="WHG2939"/>
      <c r="WHH2939"/>
      <c r="WHI2939"/>
      <c r="WHJ2939"/>
      <c r="WHK2939"/>
      <c r="WHL2939"/>
      <c r="WHM2939"/>
      <c r="WHN2939"/>
      <c r="WHO2939"/>
      <c r="WHP2939"/>
      <c r="WHQ2939"/>
      <c r="WHR2939"/>
      <c r="WHS2939"/>
      <c r="WHT2939"/>
      <c r="WHU2939"/>
      <c r="WHV2939"/>
      <c r="WHW2939"/>
      <c r="WHX2939"/>
      <c r="WHY2939"/>
      <c r="WHZ2939"/>
      <c r="WIA2939"/>
      <c r="WIB2939"/>
      <c r="WIC2939"/>
      <c r="WID2939"/>
      <c r="WIE2939"/>
      <c r="WIF2939"/>
      <c r="WIG2939"/>
      <c r="WIH2939"/>
      <c r="WII2939"/>
      <c r="WIJ2939"/>
      <c r="WIK2939"/>
      <c r="WIL2939"/>
      <c r="WIM2939"/>
      <c r="WIN2939"/>
      <c r="WIO2939"/>
      <c r="WIP2939"/>
      <c r="WIQ2939"/>
      <c r="WIR2939"/>
      <c r="WIS2939"/>
      <c r="WIT2939"/>
      <c r="WIU2939"/>
      <c r="WIV2939"/>
      <c r="WIW2939"/>
      <c r="WIX2939"/>
      <c r="WIY2939"/>
      <c r="WIZ2939"/>
      <c r="WJA2939"/>
      <c r="WJB2939"/>
      <c r="WJC2939"/>
      <c r="WJD2939"/>
      <c r="WJE2939"/>
      <c r="WJF2939"/>
      <c r="WJG2939"/>
      <c r="WJH2939"/>
      <c r="WJI2939"/>
      <c r="WJJ2939"/>
      <c r="WJK2939"/>
      <c r="WJL2939"/>
      <c r="WJM2939"/>
      <c r="WJN2939"/>
      <c r="WJO2939"/>
      <c r="WJP2939"/>
      <c r="WJQ2939"/>
      <c r="WJR2939"/>
      <c r="WJS2939"/>
      <c r="WJT2939"/>
      <c r="WJU2939"/>
      <c r="WJV2939"/>
      <c r="WJW2939"/>
      <c r="WJX2939"/>
      <c r="WJY2939"/>
      <c r="WJZ2939"/>
      <c r="WKA2939"/>
      <c r="WKB2939"/>
      <c r="WKC2939"/>
      <c r="WKD2939"/>
      <c r="WKE2939"/>
      <c r="WKF2939"/>
      <c r="WKG2939"/>
      <c r="WKH2939"/>
      <c r="WKI2939"/>
      <c r="WKJ2939"/>
      <c r="WKK2939"/>
      <c r="WKL2939"/>
      <c r="WKM2939"/>
      <c r="WKN2939"/>
      <c r="WKO2939"/>
      <c r="WKP2939"/>
      <c r="WKQ2939"/>
      <c r="WKR2939"/>
      <c r="WKS2939"/>
      <c r="WKT2939"/>
      <c r="WKU2939"/>
      <c r="WKV2939"/>
      <c r="WKW2939"/>
      <c r="WKX2939"/>
      <c r="WKY2939"/>
      <c r="WKZ2939"/>
      <c r="WLA2939"/>
      <c r="WLB2939"/>
      <c r="WLC2939"/>
      <c r="WLD2939"/>
      <c r="WLE2939"/>
      <c r="WLF2939"/>
      <c r="WLG2939"/>
      <c r="WLH2939"/>
      <c r="WLI2939"/>
      <c r="WLJ2939"/>
      <c r="WLK2939"/>
      <c r="WLL2939"/>
      <c r="WLM2939"/>
      <c r="WLN2939"/>
      <c r="WLO2939"/>
      <c r="WLP2939"/>
      <c r="WLQ2939"/>
      <c r="WLR2939"/>
      <c r="WLS2939"/>
      <c r="WLT2939"/>
      <c r="WLU2939"/>
      <c r="WLV2939"/>
      <c r="WLW2939"/>
      <c r="WLX2939"/>
      <c r="WLY2939"/>
      <c r="WLZ2939"/>
      <c r="WMA2939"/>
      <c r="WMB2939"/>
      <c r="WMC2939"/>
      <c r="WMD2939"/>
      <c r="WME2939"/>
      <c r="WMF2939"/>
      <c r="WMG2939"/>
      <c r="WMH2939"/>
      <c r="WMI2939"/>
      <c r="WMJ2939"/>
      <c r="WMK2939"/>
      <c r="WML2939"/>
      <c r="WMM2939"/>
      <c r="WMN2939"/>
      <c r="WMO2939"/>
      <c r="WMP2939"/>
      <c r="WMQ2939"/>
      <c r="WMR2939"/>
      <c r="WMS2939"/>
      <c r="WMT2939"/>
      <c r="WMU2939"/>
      <c r="WMV2939"/>
      <c r="WMW2939"/>
      <c r="WMX2939"/>
      <c r="WMY2939"/>
      <c r="WMZ2939"/>
      <c r="WNA2939"/>
      <c r="WNB2939"/>
      <c r="WNC2939"/>
      <c r="WND2939"/>
      <c r="WNE2939"/>
      <c r="WNF2939"/>
      <c r="WNG2939"/>
      <c r="WNH2939"/>
      <c r="WNI2939"/>
      <c r="WNJ2939"/>
      <c r="WNK2939"/>
      <c r="WNL2939"/>
      <c r="WNM2939"/>
      <c r="WNN2939"/>
      <c r="WNO2939"/>
      <c r="WNP2939"/>
      <c r="WNQ2939"/>
      <c r="WNR2939"/>
      <c r="WNS2939"/>
      <c r="WNT2939"/>
      <c r="WNU2939"/>
      <c r="WNV2939"/>
      <c r="WNW2939"/>
      <c r="WNX2939"/>
      <c r="WNY2939"/>
      <c r="WNZ2939"/>
      <c r="WOA2939"/>
      <c r="WOB2939"/>
      <c r="WOC2939"/>
      <c r="WOD2939"/>
      <c r="WOE2939"/>
      <c r="WOF2939"/>
      <c r="WOG2939"/>
      <c r="WOH2939"/>
      <c r="WOI2939"/>
      <c r="WOJ2939"/>
      <c r="WOK2939"/>
      <c r="WOL2939"/>
      <c r="WOM2939"/>
      <c r="WON2939"/>
      <c r="WOO2939"/>
      <c r="WOP2939"/>
      <c r="WOQ2939"/>
      <c r="WOR2939"/>
      <c r="WOS2939"/>
      <c r="WOT2939"/>
      <c r="WOU2939"/>
      <c r="WOV2939"/>
      <c r="WOW2939"/>
      <c r="WOX2939"/>
      <c r="WOY2939"/>
      <c r="WOZ2939"/>
      <c r="WPA2939"/>
      <c r="WPB2939"/>
      <c r="WPC2939"/>
      <c r="WPD2939"/>
      <c r="WPE2939"/>
      <c r="WPF2939"/>
      <c r="WPG2939"/>
      <c r="WPH2939"/>
      <c r="WPI2939"/>
      <c r="WPJ2939"/>
      <c r="WPK2939"/>
      <c r="WPL2939"/>
      <c r="WPM2939"/>
      <c r="WPN2939"/>
      <c r="WPO2939"/>
      <c r="WPP2939"/>
      <c r="WPQ2939"/>
      <c r="WPR2939"/>
      <c r="WPS2939"/>
      <c r="WPT2939"/>
      <c r="WPU2939"/>
      <c r="WPV2939"/>
      <c r="WPW2939"/>
      <c r="WPX2939"/>
      <c r="WPY2939"/>
      <c r="WPZ2939"/>
      <c r="WQA2939"/>
      <c r="WQB2939"/>
      <c r="WQC2939"/>
      <c r="WQD2939"/>
      <c r="WQE2939"/>
      <c r="WQF2939"/>
      <c r="WQG2939"/>
      <c r="WQH2939"/>
      <c r="WQI2939"/>
      <c r="WQJ2939"/>
      <c r="WQK2939"/>
      <c r="WQL2939"/>
      <c r="WQM2939"/>
      <c r="WQN2939"/>
      <c r="WQO2939"/>
      <c r="WQP2939"/>
      <c r="WQQ2939"/>
      <c r="WQR2939"/>
      <c r="WQS2939"/>
      <c r="WQT2939"/>
      <c r="WQU2939"/>
      <c r="WQV2939"/>
      <c r="WQW2939"/>
      <c r="WQX2939"/>
      <c r="WQY2939"/>
      <c r="WQZ2939"/>
      <c r="WRA2939"/>
      <c r="WRB2939"/>
      <c r="WRC2939"/>
      <c r="WRD2939"/>
      <c r="WRE2939"/>
      <c r="WRF2939"/>
      <c r="WRG2939"/>
      <c r="WRH2939"/>
      <c r="WRI2939"/>
      <c r="WRJ2939"/>
      <c r="WRK2939"/>
      <c r="WRL2939"/>
      <c r="WRM2939"/>
      <c r="WRN2939"/>
      <c r="WRO2939"/>
      <c r="WRP2939"/>
      <c r="WRQ2939"/>
      <c r="WRR2939"/>
      <c r="WRS2939"/>
      <c r="WRT2939"/>
      <c r="WRU2939"/>
      <c r="WRV2939"/>
      <c r="WRW2939"/>
      <c r="WRX2939"/>
      <c r="WRY2939"/>
      <c r="WRZ2939"/>
      <c r="WSA2939"/>
      <c r="WSB2939"/>
      <c r="WSC2939"/>
      <c r="WSD2939"/>
      <c r="WSE2939"/>
      <c r="WSF2939"/>
      <c r="WSG2939"/>
      <c r="WSH2939"/>
      <c r="WSI2939"/>
      <c r="WSJ2939"/>
      <c r="WSK2939"/>
      <c r="WSL2939"/>
      <c r="WSM2939"/>
      <c r="WSN2939"/>
      <c r="WSO2939"/>
      <c r="WSP2939"/>
      <c r="WSQ2939"/>
      <c r="WSR2939"/>
      <c r="WSS2939"/>
      <c r="WST2939"/>
      <c r="WSU2939"/>
      <c r="WSV2939"/>
      <c r="WSW2939"/>
      <c r="WSX2939"/>
      <c r="WSY2939"/>
      <c r="WSZ2939"/>
      <c r="WTA2939"/>
      <c r="WTB2939"/>
      <c r="WTC2939"/>
      <c r="WTD2939"/>
      <c r="WTE2939"/>
      <c r="WTF2939"/>
      <c r="WTG2939"/>
      <c r="WTH2939"/>
      <c r="WTI2939"/>
      <c r="WTJ2939"/>
      <c r="WTK2939"/>
      <c r="WTL2939"/>
      <c r="WTM2939"/>
      <c r="WTN2939"/>
      <c r="WTO2939"/>
      <c r="WTP2939"/>
      <c r="WTQ2939"/>
      <c r="WTR2939"/>
      <c r="WTS2939"/>
      <c r="WTT2939"/>
      <c r="WTU2939"/>
      <c r="WTV2939"/>
      <c r="WTW2939"/>
      <c r="WTX2939"/>
      <c r="WTY2939"/>
      <c r="WTZ2939"/>
      <c r="WUA2939"/>
      <c r="WUB2939"/>
      <c r="WUC2939"/>
      <c r="WUD2939"/>
      <c r="WUE2939"/>
      <c r="WUF2939"/>
      <c r="WUG2939"/>
      <c r="WUH2939"/>
      <c r="WUI2939"/>
      <c r="WUJ2939"/>
      <c r="WUK2939"/>
      <c r="WUL2939"/>
      <c r="WUM2939"/>
      <c r="WUN2939"/>
      <c r="WUO2939"/>
      <c r="WUP2939"/>
      <c r="WUQ2939"/>
      <c r="WUR2939"/>
      <c r="WUS2939"/>
      <c r="WUT2939"/>
      <c r="WUU2939"/>
      <c r="WUV2939"/>
      <c r="WUW2939"/>
      <c r="WUX2939"/>
      <c r="WUY2939"/>
      <c r="WUZ2939"/>
      <c r="WVA2939"/>
      <c r="WVB2939"/>
      <c r="WVC2939"/>
      <c r="WVD2939"/>
      <c r="WVE2939"/>
      <c r="WVF2939"/>
      <c r="WVG2939"/>
      <c r="WVH2939"/>
      <c r="WVI2939"/>
      <c r="WVJ2939"/>
      <c r="WVK2939"/>
      <c r="WVL2939"/>
      <c r="WVM2939"/>
      <c r="WVN2939"/>
      <c r="WVO2939"/>
      <c r="WVP2939"/>
      <c r="WVQ2939"/>
      <c r="WVR2939"/>
      <c r="WVS2939"/>
      <c r="WVT2939"/>
      <c r="WVU2939"/>
      <c r="WVV2939"/>
      <c r="WVW2939"/>
      <c r="WVX2939"/>
      <c r="WVY2939"/>
      <c r="WVZ2939"/>
      <c r="WWA2939"/>
      <c r="WWB2939"/>
      <c r="WWC2939"/>
      <c r="WWD2939"/>
      <c r="WWE2939"/>
      <c r="WWF2939"/>
      <c r="WWG2939"/>
      <c r="WWH2939"/>
      <c r="WWI2939"/>
      <c r="WWJ2939"/>
      <c r="WWK2939"/>
      <c r="WWL2939"/>
      <c r="WWM2939"/>
      <c r="WWN2939"/>
      <c r="WWO2939"/>
      <c r="WWP2939"/>
      <c r="WWQ2939"/>
      <c r="WWR2939"/>
      <c r="WWS2939"/>
      <c r="WWT2939"/>
      <c r="WWU2939"/>
      <c r="WWV2939"/>
      <c r="WWW2939"/>
      <c r="WWX2939"/>
      <c r="WWY2939"/>
      <c r="WWZ2939"/>
      <c r="WXA2939"/>
      <c r="WXB2939"/>
      <c r="WXC2939"/>
      <c r="WXD2939"/>
      <c r="WXE2939"/>
      <c r="WXF2939"/>
      <c r="WXG2939"/>
      <c r="WXH2939"/>
      <c r="WXI2939"/>
      <c r="WXJ2939"/>
      <c r="WXK2939"/>
      <c r="WXL2939"/>
      <c r="WXM2939"/>
      <c r="WXN2939"/>
      <c r="WXO2939"/>
      <c r="WXP2939"/>
      <c r="WXQ2939"/>
      <c r="WXR2939"/>
      <c r="WXS2939"/>
      <c r="WXT2939"/>
      <c r="WXU2939"/>
      <c r="WXV2939"/>
      <c r="WXW2939"/>
      <c r="WXX2939"/>
      <c r="WXY2939"/>
      <c r="WXZ2939"/>
      <c r="WYA2939"/>
      <c r="WYB2939"/>
      <c r="WYC2939"/>
      <c r="WYD2939"/>
      <c r="WYE2939"/>
      <c r="WYF2939"/>
      <c r="WYG2939"/>
      <c r="WYH2939"/>
      <c r="WYI2939"/>
      <c r="WYJ2939"/>
      <c r="WYK2939"/>
      <c r="WYL2939"/>
      <c r="WYM2939"/>
      <c r="WYN2939"/>
      <c r="WYO2939"/>
      <c r="WYP2939"/>
      <c r="WYQ2939"/>
      <c r="WYR2939"/>
      <c r="WYS2939"/>
      <c r="WYT2939"/>
      <c r="WYU2939"/>
      <c r="WYV2939"/>
      <c r="WYW2939"/>
      <c r="WYX2939"/>
      <c r="WYY2939"/>
      <c r="WYZ2939"/>
      <c r="WZA2939"/>
      <c r="WZB2939"/>
      <c r="WZC2939"/>
      <c r="WZD2939"/>
      <c r="WZE2939"/>
      <c r="WZF2939"/>
      <c r="WZG2939"/>
      <c r="WZH2939"/>
      <c r="WZI2939"/>
      <c r="WZJ2939"/>
      <c r="WZK2939"/>
      <c r="WZL2939"/>
      <c r="WZM2939"/>
      <c r="WZN2939"/>
      <c r="WZO2939"/>
      <c r="WZP2939"/>
      <c r="WZQ2939"/>
      <c r="WZR2939"/>
      <c r="WZS2939"/>
      <c r="WZT2939"/>
      <c r="WZU2939"/>
      <c r="WZV2939"/>
      <c r="WZW2939"/>
      <c r="WZX2939"/>
      <c r="WZY2939"/>
      <c r="WZZ2939"/>
      <c r="XAA2939"/>
      <c r="XAB2939"/>
      <c r="XAC2939"/>
      <c r="XAD2939"/>
      <c r="XAE2939"/>
      <c r="XAF2939"/>
      <c r="XAG2939"/>
      <c r="XAH2939"/>
      <c r="XAI2939"/>
      <c r="XAJ2939"/>
      <c r="XAK2939"/>
      <c r="XAL2939"/>
      <c r="XAM2939"/>
      <c r="XAN2939"/>
      <c r="XAO2939"/>
      <c r="XAP2939"/>
      <c r="XAQ2939"/>
      <c r="XAR2939"/>
      <c r="XAS2939"/>
      <c r="XAT2939"/>
      <c r="XAU2939"/>
      <c r="XAV2939"/>
      <c r="XAW2939"/>
      <c r="XAX2939"/>
      <c r="XAY2939"/>
      <c r="XAZ2939"/>
      <c r="XBA2939"/>
      <c r="XBB2939"/>
      <c r="XBC2939"/>
      <c r="XBD2939"/>
      <c r="XBE2939"/>
      <c r="XBF2939"/>
      <c r="XBG2939"/>
      <c r="XBH2939"/>
      <c r="XBI2939"/>
      <c r="XBJ2939"/>
      <c r="XBK2939"/>
      <c r="XBL2939"/>
      <c r="XBM2939"/>
      <c r="XBN2939"/>
      <c r="XBO2939"/>
      <c r="XBP2939"/>
      <c r="XBQ2939"/>
      <c r="XBR2939"/>
      <c r="XBS2939"/>
      <c r="XBT2939"/>
      <c r="XBU2939"/>
      <c r="XBV2939"/>
      <c r="XBW2939"/>
      <c r="XBX2939"/>
      <c r="XBY2939"/>
      <c r="XBZ2939"/>
      <c r="XCA2939"/>
      <c r="XCB2939"/>
      <c r="XCC2939"/>
      <c r="XCD2939"/>
      <c r="XCE2939"/>
      <c r="XCF2939"/>
      <c r="XCG2939"/>
      <c r="XCH2939"/>
      <c r="XCI2939"/>
      <c r="XCJ2939"/>
      <c r="XCK2939"/>
      <c r="XCL2939"/>
      <c r="XCM2939"/>
      <c r="XCN2939"/>
      <c r="XCO2939"/>
      <c r="XCP2939"/>
      <c r="XCQ2939"/>
      <c r="XCR2939"/>
      <c r="XCS2939"/>
      <c r="XCT2939"/>
      <c r="XCU2939"/>
      <c r="XCV2939"/>
      <c r="XCW2939"/>
      <c r="XCX2939"/>
      <c r="XCY2939"/>
      <c r="XCZ2939"/>
      <c r="XDA2939"/>
      <c r="XDB2939"/>
      <c r="XDC2939"/>
      <c r="XDD2939"/>
      <c r="XDE2939"/>
      <c r="XDF2939"/>
      <c r="XDG2939"/>
      <c r="XDH2939"/>
      <c r="XDI2939"/>
      <c r="XDJ2939"/>
      <c r="XDK2939"/>
      <c r="XDL2939"/>
      <c r="XDM2939"/>
      <c r="XDN2939"/>
      <c r="XDO2939"/>
      <c r="XDP2939"/>
      <c r="XDQ2939"/>
      <c r="XDR2939"/>
      <c r="XDS2939"/>
      <c r="XDT2939"/>
      <c r="XDU2939"/>
      <c r="XDV2939"/>
      <c r="XDW2939"/>
      <c r="XDX2939"/>
      <c r="XDY2939"/>
      <c r="XDZ2939"/>
      <c r="XEA2939"/>
      <c r="XEB2939"/>
      <c r="XEC2939"/>
      <c r="XED2939"/>
      <c r="XEE2939"/>
      <c r="XEF2939"/>
      <c r="XEG2939"/>
      <c r="XEH2939"/>
      <c r="XEI2939"/>
      <c r="XEJ2939"/>
      <c r="XEK2939"/>
      <c r="XEL2939"/>
      <c r="XEM2939"/>
      <c r="XEN2939"/>
      <c r="XEO2939"/>
      <c r="XEP2939"/>
      <c r="XEQ2939"/>
      <c r="XER2939"/>
      <c r="XES2939"/>
      <c r="XET2939"/>
      <c r="XEU2939"/>
      <c r="XEV2939"/>
      <c r="XEW2939"/>
      <c r="XEX2939"/>
      <c r="XEY2939"/>
      <c r="XEZ2939"/>
      <c r="XFA2939"/>
      <c r="XFB2939"/>
      <c r="XFC2939"/>
      <c r="XFD2939"/>
    </row>
    <row r="2940" spans="1:16384" ht="36.75" customHeight="1" thickTop="1" x14ac:dyDescent="0.25"/>
  </sheetData>
  <sortState ref="A10:G1601">
    <sortCondition ref="A10:A1601"/>
  </sortState>
  <mergeCells count="3">
    <mergeCell ref="A5:G5"/>
    <mergeCell ref="A6:G6"/>
    <mergeCell ref="A7:G7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X P MAYO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Pablo Ismael Sanchez Rijo</cp:lastModifiedBy>
  <dcterms:created xsi:type="dcterms:W3CDTF">2018-06-07T20:28:01Z</dcterms:created>
  <dcterms:modified xsi:type="dcterms:W3CDTF">2018-06-11T19:23:51Z</dcterms:modified>
</cp:coreProperties>
</file>